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285" activeTab="0"/>
  </bookViews>
  <sheets>
    <sheet name="Grants" sheetId="1" r:id="rId1"/>
    <sheet name="Operations" sheetId="2" r:id="rId2"/>
  </sheets>
  <externalReferences>
    <externalReference r:id="rId5"/>
  </externalReferences>
  <definedNames>
    <definedName name="_xlnm.Print_Area" localSheetId="0">'Grants'!$A$1:$K$52</definedName>
    <definedName name="_xlnm.Print_Area" localSheetId="1">'Operations'!$A$1:$O$49</definedName>
  </definedNames>
  <calcPr fullCalcOnLoad="1"/>
</workbook>
</file>

<file path=xl/sharedStrings.xml><?xml version="1.0" encoding="utf-8"?>
<sst xmlns="http://schemas.openxmlformats.org/spreadsheetml/2006/main" count="97" uniqueCount="45">
  <si>
    <t>FY03 Authority Fiscal May</t>
  </si>
  <si>
    <t>Exhibit #1  -  Operations</t>
  </si>
  <si>
    <t>Illinois Criminal Justice Information Authority</t>
  </si>
  <si>
    <t>FY 2003 Expenditures/Obligations</t>
  </si>
  <si>
    <t>July 1, 2002  -  April 30, 2003</t>
  </si>
  <si>
    <t xml:space="preserve"> </t>
  </si>
  <si>
    <t>Criminal Justice Information Systems</t>
  </si>
  <si>
    <t>General Revenue</t>
  </si>
  <si>
    <t>Trust Fund</t>
  </si>
  <si>
    <t>Total</t>
  </si>
  <si>
    <t>Expenditures/</t>
  </si>
  <si>
    <t>Appropriation</t>
  </si>
  <si>
    <t>Reserve</t>
  </si>
  <si>
    <t>Obligations</t>
  </si>
  <si>
    <t>Balance</t>
  </si>
  <si>
    <t>Personal Services</t>
  </si>
  <si>
    <t>Retirement - State Pick-Up</t>
  </si>
  <si>
    <t xml:space="preserve">Retirement </t>
  </si>
  <si>
    <t>FICA</t>
  </si>
  <si>
    <t>Group Insurance</t>
  </si>
  <si>
    <t>Contractual</t>
  </si>
  <si>
    <t xml:space="preserve">Travel </t>
  </si>
  <si>
    <t>Commodities</t>
  </si>
  <si>
    <t>Printing</t>
  </si>
  <si>
    <t>Equipment</t>
  </si>
  <si>
    <t>EDP</t>
  </si>
  <si>
    <t>Telecommunications</t>
  </si>
  <si>
    <t>Operation of Auto</t>
  </si>
  <si>
    <t>% of Appropriation (less Reserve):</t>
  </si>
  <si>
    <t>Criminal Justice Trust Fund</t>
  </si>
  <si>
    <t>Criminal Justice Information</t>
  </si>
  <si>
    <t>(Federal)</t>
  </si>
  <si>
    <t>Matching Funds/Other</t>
  </si>
  <si>
    <t>Projects Fund</t>
  </si>
  <si>
    <t>Federal Assistance Support</t>
  </si>
  <si>
    <t>State Agencies</t>
  </si>
  <si>
    <t>Locals/Non-Profit Orgs.</t>
  </si>
  <si>
    <t>Misc. Awards/Grants</t>
  </si>
  <si>
    <t>Fed. Crime Bill Initiatives</t>
  </si>
  <si>
    <t>SANE Program</t>
  </si>
  <si>
    <t>Juvenile Accountability Block Grant</t>
  </si>
  <si>
    <t>Juvenile Accountability Incentive</t>
  </si>
  <si>
    <t>Block Grant Fund - (Federal)</t>
  </si>
  <si>
    <t>Exhibit #2  -  Awards and Grants</t>
  </si>
  <si>
    <t xml:space="preserve">   % of Appropriation (less Reserve):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</si>
</sst>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36526]mm/dd/yy;mm/dd/yyyy"/>
    <numFmt numFmtId="165" formatCode="0.0%"/>
    <numFmt numFmtId="166" formatCode="#,##0.0000000000"/>
    <numFmt numFmtId="167" formatCode="&quot;$&quot;#,##0.00"/>
    <numFmt numFmtId="168" formatCode="&quot;$&quot;#,##0"/>
  </numFmts>
  <fonts count="16">
    <font>
      <sz val="10"/>
      <name val="Arial"/>
      <family val="0"/>
    </font>
    <font>
      <sz val="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20"/>
      <name val="Arial"/>
      <family val="2"/>
    </font>
    <font>
      <sz val="12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i/>
      <sz val="11"/>
      <name val="Arial"/>
      <family val="2"/>
    </font>
    <font>
      <sz val="6"/>
      <name val="Univers (W1)"/>
      <family val="0"/>
    </font>
    <font>
      <b/>
      <sz val="12"/>
      <name val="Times New Roman"/>
      <family val="0"/>
    </font>
    <font>
      <b/>
      <sz val="12"/>
      <name val="Arial"/>
      <family val="2"/>
    </font>
    <font>
      <b/>
      <sz val="9.75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64" fontId="1" fillId="0" borderId="0" xfId="0" applyNumberFormat="1" applyFont="1" applyAlignment="1">
      <alignment horizontal="left"/>
    </xf>
    <xf numFmtId="5" fontId="0" fillId="0" borderId="0" xfId="0" applyNumberFormat="1" applyFont="1" applyAlignment="1">
      <alignment/>
    </xf>
    <xf numFmtId="5" fontId="2" fillId="0" borderId="0" xfId="0" applyNumberFormat="1" applyFont="1" applyAlignment="1">
      <alignment horizontal="center"/>
    </xf>
    <xf numFmtId="5" fontId="0" fillId="2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8" fontId="1" fillId="0" borderId="0" xfId="0" applyNumberFormat="1" applyFont="1" applyAlignment="1">
      <alignment horizontal="left"/>
    </xf>
    <xf numFmtId="5" fontId="2" fillId="0" borderId="0" xfId="0" applyNumberFormat="1" applyFont="1" applyAlignment="1">
      <alignment/>
    </xf>
    <xf numFmtId="5" fontId="3" fillId="2" borderId="0" xfId="0" applyNumberFormat="1" applyFont="1" applyFill="1" applyAlignment="1">
      <alignment horizontal="centerContinuous"/>
    </xf>
    <xf numFmtId="5" fontId="4" fillId="0" borderId="0" xfId="0" applyNumberFormat="1" applyFont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5" fontId="2" fillId="0" borderId="0" xfId="0" applyNumberFormat="1" applyFont="1" applyAlignment="1">
      <alignment horizontal="centerContinuous"/>
    </xf>
    <xf numFmtId="5" fontId="0" fillId="0" borderId="0" xfId="0" applyNumberFormat="1" applyFont="1" applyAlignment="1">
      <alignment horizontal="centerContinuous"/>
    </xf>
    <xf numFmtId="5" fontId="5" fillId="0" borderId="0" xfId="0" applyNumberFormat="1" applyFont="1" applyAlignment="1">
      <alignment horizontal="centerContinuous"/>
    </xf>
    <xf numFmtId="5" fontId="0" fillId="2" borderId="0" xfId="0" applyNumberFormat="1" applyFont="1" applyFill="1" applyAlignment="1">
      <alignment horizontal="centerContinuous"/>
    </xf>
    <xf numFmtId="5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5" fontId="0" fillId="0" borderId="0" xfId="0" applyNumberFormat="1" applyFont="1" applyAlignment="1">
      <alignment horizontal="center"/>
    </xf>
    <xf numFmtId="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5" fontId="0" fillId="0" borderId="1" xfId="0" applyNumberFormat="1" applyFont="1" applyBorder="1" applyAlignment="1">
      <alignment horizontal="center"/>
    </xf>
    <xf numFmtId="5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9" fontId="0" fillId="2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165" fontId="0" fillId="2" borderId="0" xfId="0" applyNumberFormat="1" applyFont="1" applyFill="1" applyAlignment="1">
      <alignment/>
    </xf>
    <xf numFmtId="5" fontId="0" fillId="0" borderId="1" xfId="0" applyNumberFormat="1" applyFont="1" applyBorder="1" applyAlignment="1">
      <alignment/>
    </xf>
    <xf numFmtId="5" fontId="0" fillId="0" borderId="2" xfId="0" applyNumberFormat="1" applyFont="1" applyBorder="1" applyAlignment="1">
      <alignment/>
    </xf>
    <xf numFmtId="5" fontId="0" fillId="0" borderId="2" xfId="17" applyNumberFormat="1" applyFon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5" fontId="0" fillId="0" borderId="0" xfId="17" applyNumberFormat="1" applyFont="1" applyAlignment="1">
      <alignment/>
    </xf>
    <xf numFmtId="5" fontId="0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164" fontId="11" fillId="0" borderId="0" xfId="0" applyNumberFormat="1" applyFont="1" applyAlignment="1">
      <alignment horizontal="left"/>
    </xf>
    <xf numFmtId="5" fontId="3" fillId="2" borderId="0" xfId="0" applyNumberFormat="1" applyFont="1" applyFill="1" applyAlignment="1">
      <alignment horizontal="center"/>
    </xf>
    <xf numFmtId="5" fontId="2" fillId="0" borderId="0" xfId="0" applyNumberFormat="1" applyFont="1" applyAlignment="1">
      <alignment horizontal="center"/>
    </xf>
    <xf numFmtId="5" fontId="7" fillId="0" borderId="0" xfId="0" applyNumberFormat="1" applyFont="1" applyAlignment="1">
      <alignment horizontal="center"/>
    </xf>
    <xf numFmtId="5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2" borderId="4" xfId="0" applyNumberFormat="1" applyFont="1" applyFill="1" applyBorder="1" applyAlignment="1">
      <alignment/>
    </xf>
    <xf numFmtId="5" fontId="0" fillId="0" borderId="6" xfId="0" applyNumberFormat="1" applyFont="1" applyBorder="1" applyAlignment="1">
      <alignment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3" fontId="8" fillId="0" borderId="6" xfId="0" applyNumberFormat="1" applyFont="1" applyBorder="1" applyAlignment="1">
      <alignment horizontal="centerContinuous"/>
    </xf>
    <xf numFmtId="5" fontId="12" fillId="0" borderId="0" xfId="0" applyNumberFormat="1" applyFont="1" applyBorder="1" applyAlignment="1">
      <alignment horizontal="centerContinuous"/>
    </xf>
    <xf numFmtId="3" fontId="8" fillId="2" borderId="6" xfId="0" applyNumberFormat="1" applyFont="1" applyFill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Continuous"/>
    </xf>
    <xf numFmtId="3" fontId="8" fillId="0" borderId="7" xfId="0" applyNumberFormat="1" applyFont="1" applyBorder="1" applyAlignment="1">
      <alignment horizontal="centerContinuous"/>
    </xf>
    <xf numFmtId="5" fontId="12" fillId="0" borderId="1" xfId="0" applyNumberFormat="1" applyFont="1" applyBorder="1" applyAlignment="1">
      <alignment horizontal="centerContinuous"/>
    </xf>
    <xf numFmtId="3" fontId="8" fillId="2" borderId="7" xfId="0" applyNumberFormat="1" applyFont="1" applyFill="1" applyBorder="1" applyAlignment="1">
      <alignment horizontal="centerContinuous"/>
    </xf>
    <xf numFmtId="5" fontId="0" fillId="0" borderId="6" xfId="0" applyNumberFormat="1" applyFont="1" applyBorder="1" applyAlignment="1">
      <alignment horizontal="center"/>
    </xf>
    <xf numFmtId="5" fontId="0" fillId="0" borderId="7" xfId="0" applyNumberFormat="1" applyFont="1" applyBorder="1" applyAlignment="1">
      <alignment horizontal="center"/>
    </xf>
    <xf numFmtId="5" fontId="0" fillId="2" borderId="6" xfId="0" applyNumberFormat="1" applyFont="1" applyFill="1" applyBorder="1" applyAlignment="1">
      <alignment/>
    </xf>
    <xf numFmtId="5" fontId="0" fillId="2" borderId="0" xfId="0" applyNumberFormat="1" applyFont="1" applyFill="1" applyBorder="1" applyAlignment="1">
      <alignment/>
    </xf>
    <xf numFmtId="5" fontId="0" fillId="0" borderId="8" xfId="0" applyNumberFormat="1" applyFont="1" applyBorder="1" applyAlignment="1">
      <alignment/>
    </xf>
    <xf numFmtId="5" fontId="0" fillId="0" borderId="9" xfId="0" applyNumberFormat="1" applyFont="1" applyBorder="1" applyAlignment="1">
      <alignment/>
    </xf>
    <xf numFmtId="5" fontId="0" fillId="0" borderId="10" xfId="0" applyNumberFormat="1" applyFont="1" applyBorder="1" applyAlignment="1">
      <alignment/>
    </xf>
    <xf numFmtId="9" fontId="0" fillId="0" borderId="0" xfId="0" applyNumberFormat="1" applyFont="1" applyBorder="1" applyAlignment="1">
      <alignment horizontal="right"/>
    </xf>
    <xf numFmtId="9" fontId="0" fillId="0" borderId="6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Alignment="1">
      <alignment horizontal="right"/>
    </xf>
    <xf numFmtId="9" fontId="0" fillId="0" borderId="11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Font="1" applyBorder="1" applyAlignment="1">
      <alignment horizontal="right"/>
    </xf>
    <xf numFmtId="9" fontId="0" fillId="0" borderId="7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9" fontId="0" fillId="0" borderId="0" xfId="0" applyNumberFormat="1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0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6" xfId="0" applyNumberFormat="1" applyFont="1" applyBorder="1" applyAlignment="1">
      <alignment/>
    </xf>
    <xf numFmtId="5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5" fontId="0" fillId="0" borderId="11" xfId="0" applyNumberFormat="1" applyFont="1" applyBorder="1" applyAlignment="1">
      <alignment/>
    </xf>
    <xf numFmtId="5" fontId="0" fillId="2" borderId="1" xfId="0" applyNumberFormat="1" applyFont="1" applyFill="1" applyBorder="1" applyAlignment="1">
      <alignment/>
    </xf>
    <xf numFmtId="5" fontId="0" fillId="0" borderId="7" xfId="0" applyNumberFormat="1" applyFont="1" applyBorder="1" applyAlignment="1">
      <alignment/>
    </xf>
    <xf numFmtId="5" fontId="0" fillId="0" borderId="12" xfId="0" applyNumberFormat="1" applyFont="1" applyBorder="1" applyAlignment="1">
      <alignment/>
    </xf>
    <xf numFmtId="5" fontId="0" fillId="0" borderId="0" xfId="0" applyNumberFormat="1" applyAlignment="1">
      <alignment/>
    </xf>
    <xf numFmtId="38" fontId="0" fillId="0" borderId="0" xfId="0" applyNumberFormat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5" fontId="3" fillId="2" borderId="0" xfId="0" applyNumberFormat="1" applyFont="1" applyFill="1" applyAlignment="1">
      <alignment horizontal="center"/>
    </xf>
    <xf numFmtId="5" fontId="3" fillId="0" borderId="0" xfId="0" applyNumberFormat="1" applyFont="1" applyAlignment="1">
      <alignment horizontal="center"/>
    </xf>
    <xf numFmtId="5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'[1]Sheet3'!$A$9:$A$13</c:f>
              <c:strCache>
                <c:ptCount val="5"/>
                <c:pt idx="0">
                  <c:v>Criminal Justice Trust Fund (Federal)</c:v>
                </c:pt>
                <c:pt idx="1">
                  <c:v>General Revenue Matching Funds/Other</c:v>
                </c:pt>
                <c:pt idx="2">
                  <c:v>Criminal Justice Information Projects Fund</c:v>
                </c:pt>
                <c:pt idx="3">
                  <c:v>Juvenile Accountability Incentive Block Grant Fund</c:v>
                </c:pt>
                <c:pt idx="4">
                  <c:v>Total Awards and Grants</c:v>
                </c:pt>
              </c:strCache>
            </c:strRef>
          </c:cat>
          <c:val>
            <c:numRef>
              <c:f>'[1]Sheet3'!$B$9:$B$13</c:f>
              <c:numCache>
                <c:ptCount val="5"/>
                <c:pt idx="0">
                  <c:v>0.5907755073130292</c:v>
                </c:pt>
                <c:pt idx="1">
                  <c:v>0.8895494452869344</c:v>
                </c:pt>
                <c:pt idx="2">
                  <c:v>0.001603</c:v>
                </c:pt>
                <c:pt idx="3">
                  <c:v>0.5716079654291708</c:v>
                </c:pt>
                <c:pt idx="4">
                  <c:v>0.5893184593376785</c:v>
                </c:pt>
              </c:numCache>
            </c:numRef>
          </c:val>
          <c:shape val="box"/>
        </c:ser>
        <c:shape val="box"/>
        <c:axId val="26487216"/>
        <c:axId val="37058353"/>
      </c:bar3D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7058353"/>
        <c:crosses val="autoZero"/>
        <c:auto val="1"/>
        <c:lblOffset val="100"/>
        <c:tickLblSkip val="1"/>
        <c:noMultiLvlLbl val="0"/>
      </c:catAx>
      <c:valAx>
        <c:axId val="37058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2648721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'[1]Sheet3'!$A$3:$A$5</c:f>
              <c:strCache>
                <c:ptCount val="3"/>
                <c:pt idx="0">
                  <c:v>General Revenue</c:v>
                </c:pt>
                <c:pt idx="1">
                  <c:v>CJIS Trust Fund (USERS)</c:v>
                </c:pt>
                <c:pt idx="2">
                  <c:v>Total Operations Budget</c:v>
                </c:pt>
              </c:strCache>
            </c:strRef>
          </c:cat>
          <c:val>
            <c:numRef>
              <c:f>'[1]Sheet3'!$B$3:$B$5</c:f>
              <c:numCache>
                <c:ptCount val="3"/>
                <c:pt idx="0">
                  <c:v>0.7650550578574095</c:v>
                </c:pt>
                <c:pt idx="1">
                  <c:v>0.7449664617104528</c:v>
                </c:pt>
                <c:pt idx="2">
                  <c:v>0.7544737074549523</c:v>
                </c:pt>
              </c:numCache>
            </c:numRef>
          </c:val>
          <c:shape val="box"/>
        </c:ser>
        <c:shape val="box"/>
        <c:axId val="65089722"/>
        <c:axId val="48936587"/>
      </c:bar3DChart>
      <c:catAx>
        <c:axId val="6508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8936587"/>
        <c:crosses val="autoZero"/>
        <c:auto val="1"/>
        <c:lblOffset val="100"/>
        <c:tickLblSkip val="1"/>
        <c:noMultiLvlLbl val="0"/>
      </c:catAx>
      <c:valAx>
        <c:axId val="48936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Arial"/>
                <a:ea typeface="Arial"/>
                <a:cs typeface="Arial"/>
              </a:defRPr>
            </a:pPr>
          </a:p>
        </c:txPr>
        <c:crossAx val="650897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38100</xdr:rowOff>
    </xdr:from>
    <xdr:to>
      <xdr:col>12</xdr:col>
      <xdr:colOff>581025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1257300"/>
        <a:ext cx="127730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11</xdr:row>
      <xdr:rowOff>76200</xdr:rowOff>
    </xdr:from>
    <xdr:to>
      <xdr:col>3</xdr:col>
      <xdr:colOff>133350</xdr:colOff>
      <xdr:row>12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19450" y="19431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$59,218,687</a:t>
          </a:r>
        </a:p>
      </xdr:txBody>
    </xdr:sp>
    <xdr:clientData/>
  </xdr:twoCellAnchor>
  <xdr:twoCellAnchor>
    <xdr:from>
      <xdr:col>3</xdr:col>
      <xdr:colOff>800100</xdr:colOff>
      <xdr:row>8</xdr:row>
      <xdr:rowOff>66675</xdr:rowOff>
    </xdr:from>
    <xdr:to>
      <xdr:col>4</xdr:col>
      <xdr:colOff>647700</xdr:colOff>
      <xdr:row>9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00" y="1476375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$2,229,033</a:t>
          </a:r>
        </a:p>
      </xdr:txBody>
    </xdr:sp>
    <xdr:clientData/>
  </xdr:twoCellAnchor>
  <xdr:twoCellAnchor>
    <xdr:from>
      <xdr:col>5</xdr:col>
      <xdr:colOff>647700</xdr:colOff>
      <xdr:row>15</xdr:row>
      <xdr:rowOff>85725</xdr:rowOff>
    </xdr:from>
    <xdr:to>
      <xdr:col>6</xdr:col>
      <xdr:colOff>428625</xdr:colOff>
      <xdr:row>16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05575" y="2628900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$1,603</a:t>
          </a:r>
        </a:p>
      </xdr:txBody>
    </xdr:sp>
    <xdr:clientData/>
  </xdr:twoCellAnchor>
  <xdr:twoCellAnchor>
    <xdr:from>
      <xdr:col>7</xdr:col>
      <xdr:colOff>247650</xdr:colOff>
      <xdr:row>11</xdr:row>
      <xdr:rowOff>95250</xdr:rowOff>
    </xdr:from>
    <xdr:to>
      <xdr:col>8</xdr:col>
      <xdr:colOff>228600</xdr:colOff>
      <xdr:row>12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001000" y="1962150"/>
          <a:ext cx="895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$10,026,461</a:t>
          </a:r>
        </a:p>
      </xdr:txBody>
    </xdr:sp>
    <xdr:clientData/>
  </xdr:twoCellAnchor>
  <xdr:twoCellAnchor>
    <xdr:from>
      <xdr:col>8</xdr:col>
      <xdr:colOff>857250</xdr:colOff>
      <xdr:row>11</xdr:row>
      <xdr:rowOff>95250</xdr:rowOff>
    </xdr:from>
    <xdr:to>
      <xdr:col>9</xdr:col>
      <xdr:colOff>781050</xdr:colOff>
      <xdr:row>12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25000" y="1962150"/>
          <a:ext cx="838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$71,475,784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7</xdr:row>
      <xdr:rowOff>200025</xdr:rowOff>
    </xdr:from>
    <xdr:to>
      <xdr:col>13</xdr:col>
      <xdr:colOff>390525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866775" y="1457325"/>
        <a:ext cx="98583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9</xdr:row>
      <xdr:rowOff>123825</xdr:rowOff>
    </xdr:from>
    <xdr:to>
      <xdr:col>4</xdr:col>
      <xdr:colOff>333375</xdr:colOff>
      <xdr:row>11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09975" y="1762125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$2,459,499</a:t>
          </a:r>
        </a:p>
      </xdr:txBody>
    </xdr:sp>
    <xdr:clientData/>
  </xdr:twoCellAnchor>
  <xdr:twoCellAnchor>
    <xdr:from>
      <xdr:col>6</xdr:col>
      <xdr:colOff>457200</xdr:colOff>
      <xdr:row>14</xdr:row>
      <xdr:rowOff>9525</xdr:rowOff>
    </xdr:from>
    <xdr:to>
      <xdr:col>7</xdr:col>
      <xdr:colOff>419100</xdr:colOff>
      <xdr:row>15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24525" y="2543175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$2,665,490</a:t>
          </a:r>
        </a:p>
      </xdr:txBody>
    </xdr:sp>
    <xdr:clientData/>
  </xdr:twoCellAnchor>
  <xdr:twoCellAnchor>
    <xdr:from>
      <xdr:col>9</xdr:col>
      <xdr:colOff>161925</xdr:colOff>
      <xdr:row>12</xdr:row>
      <xdr:rowOff>38100</xdr:rowOff>
    </xdr:from>
    <xdr:to>
      <xdr:col>10</xdr:col>
      <xdr:colOff>123825</xdr:colOff>
      <xdr:row>13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772400" y="219075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$5,124,989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Anthony\Local%20Settings\Temporary%20Internet%20Files\OLK28\FY03%20Authority%20Fiscal%20M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rations"/>
      <sheetName val="03 Operations"/>
      <sheetName val="03 Grants"/>
      <sheetName val="Grants"/>
      <sheetName val="Sheet3"/>
    </sheetNames>
    <sheetDataSet>
      <sheetData sheetId="4">
        <row r="3">
          <cell r="A3" t="str">
            <v>General Revenue</v>
          </cell>
          <cell r="B3">
            <v>0.7650550578574095</v>
          </cell>
        </row>
        <row r="4">
          <cell r="A4" t="str">
            <v>CJIS Trust Fund (USERS)</v>
          </cell>
          <cell r="B4">
            <v>0.7449664617104528</v>
          </cell>
        </row>
        <row r="5">
          <cell r="A5" t="str">
            <v>Total Operations Budget</v>
          </cell>
          <cell r="B5">
            <v>0.7544737074549523</v>
          </cell>
        </row>
        <row r="9">
          <cell r="A9" t="str">
            <v>Criminal Justice Trust Fund (Federal)</v>
          </cell>
          <cell r="B9">
            <v>0.5907755073130292</v>
          </cell>
        </row>
        <row r="10">
          <cell r="A10" t="str">
            <v>General Revenue Matching Funds/Other</v>
          </cell>
          <cell r="B10">
            <v>0.8895494452869344</v>
          </cell>
        </row>
        <row r="11">
          <cell r="A11" t="str">
            <v>Criminal Justice Information Projects Fund</v>
          </cell>
          <cell r="B11">
            <v>0.001603</v>
          </cell>
        </row>
        <row r="12">
          <cell r="A12" t="str">
            <v>Juvenile Accountability Incentive Block Grant Fund</v>
          </cell>
          <cell r="B12">
            <v>0.5716079654291708</v>
          </cell>
        </row>
        <row r="13">
          <cell r="A13" t="str">
            <v>Total Awards and Grants</v>
          </cell>
          <cell r="B13">
            <v>0.5893184593376785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workbookViewId="0" topLeftCell="A7">
      <selection activeCell="E27" sqref="E27"/>
    </sheetView>
  </sheetViews>
  <sheetFormatPr defaultColWidth="9.140625" defaultRowHeight="12.75"/>
  <cols>
    <col min="1" max="1" width="32.00390625" style="0" customWidth="1"/>
    <col min="2" max="4" width="13.7109375" style="0" customWidth="1"/>
    <col min="5" max="6" width="14.7109375" style="0" customWidth="1"/>
    <col min="7" max="11" width="13.7109375" style="0" customWidth="1"/>
    <col min="12" max="14" width="11.7109375" style="0" customWidth="1"/>
    <col min="15" max="15" width="12.7109375" style="0" customWidth="1"/>
    <col min="16" max="17" width="11.7109375" style="0" customWidth="1"/>
    <col min="18" max="16384" width="13.7109375" style="0" customWidth="1"/>
  </cols>
  <sheetData>
    <row r="1" ht="8.25" customHeight="1">
      <c r="A1" s="45">
        <f ca="1">NOW()</f>
        <v>37761.38395069444</v>
      </c>
    </row>
    <row r="2" ht="8.25" customHeight="1">
      <c r="A2" s="6" t="s">
        <v>0</v>
      </c>
    </row>
    <row r="3" spans="1:17" ht="17.25" customHeight="1">
      <c r="A3" s="109" t="s">
        <v>43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46"/>
      <c r="M3" s="46"/>
      <c r="N3" s="46"/>
      <c r="O3" s="46"/>
      <c r="P3" s="46"/>
      <c r="Q3" s="46"/>
    </row>
    <row r="4" spans="1:17" ht="17.25" customHeight="1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47"/>
      <c r="M4" s="47"/>
      <c r="N4" s="47"/>
      <c r="O4" s="47"/>
      <c r="P4" s="47"/>
      <c r="Q4" s="47"/>
    </row>
    <row r="5" spans="1:17" ht="17.25" customHeight="1">
      <c r="A5" s="110" t="s">
        <v>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47"/>
      <c r="M5" s="47"/>
      <c r="N5" s="47"/>
      <c r="O5" s="47"/>
      <c r="P5" s="47"/>
      <c r="Q5" s="47"/>
    </row>
    <row r="6" spans="1:17" ht="15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48"/>
      <c r="M6" s="48"/>
      <c r="N6" s="48"/>
      <c r="O6" s="48"/>
      <c r="P6" s="48"/>
      <c r="Q6" s="48"/>
    </row>
    <row r="8" ht="15" customHeight="1"/>
    <row r="9" ht="12" customHeight="1"/>
    <row r="10" ht="12" customHeight="1"/>
    <row r="11" ht="12" customHeight="1"/>
    <row r="12" ht="15" customHeight="1"/>
    <row r="13" ht="12.75" customHeight="1"/>
    <row r="14" ht="12.75" customHeight="1"/>
    <row r="15" ht="12.7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2.75" customHeight="1"/>
    <row r="23" spans="1:17" ht="11.25" customHeight="1">
      <c r="A23" s="49"/>
      <c r="B23" s="50"/>
      <c r="C23" s="50"/>
      <c r="D23" s="51"/>
      <c r="E23" s="52"/>
      <c r="F23" s="50"/>
      <c r="G23" s="50"/>
      <c r="H23" s="51"/>
      <c r="I23" s="53"/>
      <c r="J23" s="50"/>
      <c r="K23" s="51"/>
      <c r="L23" s="23"/>
      <c r="M23" s="23"/>
      <c r="N23" s="24"/>
      <c r="O23" s="23"/>
      <c r="P23" s="23"/>
      <c r="Q23" s="23"/>
    </row>
    <row r="24" spans="1:17" ht="12" customHeight="1">
      <c r="A24" s="54"/>
      <c r="B24" s="104" t="s">
        <v>29</v>
      </c>
      <c r="C24" s="104"/>
      <c r="D24" s="105"/>
      <c r="E24" s="55" t="s">
        <v>7</v>
      </c>
      <c r="F24" s="55"/>
      <c r="G24" s="56"/>
      <c r="H24" s="57"/>
      <c r="I24" s="55" t="s">
        <v>30</v>
      </c>
      <c r="J24" s="58"/>
      <c r="K24" s="59"/>
      <c r="O24" s="60"/>
      <c r="P24" s="60"/>
      <c r="Q24" s="60"/>
    </row>
    <row r="25" spans="1:11" ht="12" customHeight="1">
      <c r="A25" s="54"/>
      <c r="B25" s="61"/>
      <c r="C25" s="62" t="s">
        <v>31</v>
      </c>
      <c r="D25" s="63"/>
      <c r="E25" s="64" t="s">
        <v>32</v>
      </c>
      <c r="F25" s="64"/>
      <c r="G25" s="64"/>
      <c r="H25" s="65"/>
      <c r="I25" s="64" t="s">
        <v>33</v>
      </c>
      <c r="J25" s="66"/>
      <c r="K25" s="67"/>
    </row>
    <row r="26" spans="1:11" ht="12.75" customHeight="1">
      <c r="A26" s="54"/>
      <c r="B26" s="29"/>
      <c r="C26" s="29" t="s">
        <v>10</v>
      </c>
      <c r="D26" s="68"/>
      <c r="E26" s="21"/>
      <c r="F26" s="21"/>
      <c r="G26" s="29" t="s">
        <v>10</v>
      </c>
      <c r="H26" s="68"/>
      <c r="I26" s="21"/>
      <c r="J26" s="29" t="s">
        <v>10</v>
      </c>
      <c r="K26" s="68"/>
    </row>
    <row r="27" spans="1:11" ht="12" customHeight="1">
      <c r="A27" s="54"/>
      <c r="B27" s="30" t="s">
        <v>11</v>
      </c>
      <c r="C27" s="28" t="s">
        <v>13</v>
      </c>
      <c r="D27" s="69" t="s">
        <v>14</v>
      </c>
      <c r="E27" s="30" t="s">
        <v>11</v>
      </c>
      <c r="F27" s="30" t="s">
        <v>12</v>
      </c>
      <c r="G27" s="28" t="s">
        <v>13</v>
      </c>
      <c r="H27" s="69" t="s">
        <v>14</v>
      </c>
      <c r="I27" s="30" t="s">
        <v>11</v>
      </c>
      <c r="J27" s="28" t="s">
        <v>13</v>
      </c>
      <c r="K27" s="69" t="s">
        <v>14</v>
      </c>
    </row>
    <row r="28" spans="1:11" ht="15" customHeight="1">
      <c r="A28" s="54" t="s">
        <v>34</v>
      </c>
      <c r="B28" s="22">
        <v>5600000</v>
      </c>
      <c r="C28" s="22">
        <f>3433082.47+137851.21</f>
        <v>3570933.68</v>
      </c>
      <c r="D28" s="54">
        <f>B28-C28</f>
        <v>2029066.3199999998</v>
      </c>
      <c r="E28" s="2">
        <v>876200</v>
      </c>
      <c r="F28" s="2">
        <v>40000</v>
      </c>
      <c r="G28" s="2">
        <f>616662.4+84804.08</f>
        <v>701466.48</v>
      </c>
      <c r="H28" s="54">
        <f>E28-F28-G28</f>
        <v>134733.52000000002</v>
      </c>
      <c r="I28" s="2"/>
      <c r="J28" s="2"/>
      <c r="K28" s="54"/>
    </row>
    <row r="29" spans="1:11" ht="12.75" customHeight="1">
      <c r="A29" s="54" t="s">
        <v>35</v>
      </c>
      <c r="B29" s="22">
        <v>13359600</v>
      </c>
      <c r="C29" s="22">
        <f>7175523.56+2926983.36</f>
        <v>10102506.92</v>
      </c>
      <c r="D29" s="54">
        <f>B29-C29</f>
        <v>3257093.08</v>
      </c>
      <c r="E29" s="2">
        <v>1759600</v>
      </c>
      <c r="F29" s="2">
        <v>150000</v>
      </c>
      <c r="G29" s="2">
        <f>1354681+112886</f>
        <v>1467567</v>
      </c>
      <c r="H29" s="54">
        <f>E29-F29-G29</f>
        <v>142033</v>
      </c>
      <c r="I29" s="2"/>
      <c r="J29" s="2"/>
      <c r="K29" s="54"/>
    </row>
    <row r="30" spans="1:11" ht="12.75" customHeight="1">
      <c r="A30" s="54" t="s">
        <v>36</v>
      </c>
      <c r="B30" s="22">
        <v>39579300</v>
      </c>
      <c r="C30" s="22">
        <f>23765904.6+8558097.68</f>
        <v>32324002.28</v>
      </c>
      <c r="D30" s="54">
        <f>B30-C30</f>
        <v>7255297.719999999</v>
      </c>
      <c r="E30" s="2"/>
      <c r="F30" s="2"/>
      <c r="G30" s="2"/>
      <c r="H30" s="54"/>
      <c r="I30" s="2"/>
      <c r="J30" s="2"/>
      <c r="K30" s="54"/>
    </row>
    <row r="31" spans="1:11" ht="12.75" customHeight="1">
      <c r="A31" s="54" t="s">
        <v>37</v>
      </c>
      <c r="B31" s="22">
        <v>1700000</v>
      </c>
      <c r="C31" s="22">
        <v>150231</v>
      </c>
      <c r="D31" s="54">
        <f>B31-C31</f>
        <v>1549769</v>
      </c>
      <c r="E31" s="2"/>
      <c r="F31" s="2"/>
      <c r="G31" s="2"/>
      <c r="H31" s="54"/>
      <c r="I31" s="2">
        <v>1000000</v>
      </c>
      <c r="J31" s="2">
        <v>1603.47</v>
      </c>
      <c r="K31" s="54">
        <f>I31-J31</f>
        <v>998396.53</v>
      </c>
    </row>
    <row r="32" spans="1:11" ht="12.75" customHeight="1">
      <c r="A32" s="70" t="s">
        <v>38</v>
      </c>
      <c r="B32" s="71">
        <v>40000000</v>
      </c>
      <c r="C32" s="71">
        <f>12037303.09+1033710</f>
        <v>13071013.09</v>
      </c>
      <c r="D32" s="54">
        <f>B32-C32</f>
        <v>26928986.91</v>
      </c>
      <c r="E32" s="2"/>
      <c r="F32" s="2"/>
      <c r="G32" s="2"/>
      <c r="H32" s="70"/>
      <c r="I32" s="2"/>
      <c r="J32" s="2"/>
      <c r="K32" s="70"/>
    </row>
    <row r="33" spans="1:11" ht="12.75" customHeight="1">
      <c r="A33" s="70" t="s">
        <v>39</v>
      </c>
      <c r="B33" s="71"/>
      <c r="C33" s="71"/>
      <c r="D33" s="54"/>
      <c r="E33" s="2">
        <v>97000</v>
      </c>
      <c r="F33" s="2">
        <v>37000</v>
      </c>
      <c r="G33" s="2">
        <f>56964+3036</f>
        <v>60000</v>
      </c>
      <c r="H33" s="54">
        <f>E33-F33-G33</f>
        <v>0</v>
      </c>
      <c r="I33" s="2"/>
      <c r="J33" s="2"/>
      <c r="K33" s="70"/>
    </row>
    <row r="34" spans="1:11" ht="12.75" customHeight="1">
      <c r="A34" s="70" t="s">
        <v>40</v>
      </c>
      <c r="B34" s="71"/>
      <c r="C34" s="71"/>
      <c r="D34" s="54"/>
      <c r="E34" s="2"/>
      <c r="F34" s="2"/>
      <c r="G34" s="2"/>
      <c r="H34" s="54"/>
      <c r="I34" s="2"/>
      <c r="J34" s="2"/>
      <c r="K34" s="70"/>
    </row>
    <row r="35" spans="1:11" ht="15" customHeight="1">
      <c r="A35" s="54" t="s">
        <v>9</v>
      </c>
      <c r="B35" s="72">
        <f>SUM(B28:B34)</f>
        <v>100238900</v>
      </c>
      <c r="C35" s="73">
        <f>ROUND(SUM(C28:C34),0)</f>
        <v>59218687</v>
      </c>
      <c r="D35" s="74">
        <f>ROUND(SUM(D28:D34),0)</f>
        <v>41020213</v>
      </c>
      <c r="E35" s="73">
        <f>SUM(E28:E34)</f>
        <v>2732800</v>
      </c>
      <c r="F35" s="73">
        <f>SUM(F28:F34)</f>
        <v>227000</v>
      </c>
      <c r="G35" s="73">
        <f>ROUND(SUM(G28:G34),0)</f>
        <v>2229033</v>
      </c>
      <c r="H35" s="74">
        <f>ROUND(SUM(H28:H34),0)</f>
        <v>276767</v>
      </c>
      <c r="I35" s="73">
        <f>SUM(I28:I34)</f>
        <v>1000000</v>
      </c>
      <c r="J35" s="73">
        <f>ROUND(SUM(J28:J34),0)</f>
        <v>1603</v>
      </c>
      <c r="K35" s="74">
        <f>ROUND(SUM(K28:K34),0)</f>
        <v>998397</v>
      </c>
    </row>
    <row r="36" spans="1:11" ht="13.5" customHeight="1">
      <c r="A36" s="54" t="s">
        <v>44</v>
      </c>
      <c r="B36" s="22"/>
      <c r="C36" s="75">
        <f>C35/B35</f>
        <v>0.5907755073130292</v>
      </c>
      <c r="D36" s="76">
        <f>D35/B35</f>
        <v>0.4092244926869708</v>
      </c>
      <c r="E36" s="77"/>
      <c r="F36" s="77"/>
      <c r="G36" s="77">
        <f>G35/(E35-F35)</f>
        <v>0.8895494452869344</v>
      </c>
      <c r="H36" s="76">
        <f>H35/(E35-F35)</f>
        <v>0.11045055471306568</v>
      </c>
      <c r="I36" s="77"/>
      <c r="J36" s="77">
        <f>J35/I35</f>
        <v>0.001603</v>
      </c>
      <c r="K36" s="76">
        <f>K35/I35</f>
        <v>0.998397</v>
      </c>
    </row>
    <row r="37" spans="1:11" ht="13.5" customHeight="1">
      <c r="A37" s="54"/>
      <c r="B37" s="22"/>
      <c r="C37" s="78"/>
      <c r="D37" s="76"/>
      <c r="E37" s="77"/>
      <c r="F37" s="77"/>
      <c r="G37" s="79"/>
      <c r="H37" s="76"/>
      <c r="I37" s="80"/>
      <c r="J37" s="75"/>
      <c r="K37" s="76"/>
    </row>
    <row r="38" spans="1:19" ht="7.5" customHeight="1">
      <c r="A38" s="81"/>
      <c r="B38" s="82"/>
      <c r="C38" s="83"/>
      <c r="D38" s="84"/>
      <c r="E38" s="85"/>
      <c r="F38" s="85"/>
      <c r="G38" s="83"/>
      <c r="H38" s="84"/>
      <c r="I38" s="86"/>
      <c r="J38" s="83"/>
      <c r="K38" s="84"/>
      <c r="L38" s="87"/>
      <c r="M38" s="87"/>
      <c r="N38" s="87"/>
      <c r="O38" s="87"/>
      <c r="P38" s="87"/>
      <c r="Q38" s="87"/>
      <c r="R38" s="87"/>
      <c r="S38" s="87"/>
    </row>
    <row r="39" spans="1:11" ht="12" customHeight="1">
      <c r="A39" s="81"/>
      <c r="B39" s="88"/>
      <c r="C39" s="89"/>
      <c r="D39" s="90"/>
      <c r="E39" s="91"/>
      <c r="F39" s="91"/>
      <c r="G39" s="92"/>
      <c r="H39" s="90"/>
      <c r="I39" s="91"/>
      <c r="J39" s="38"/>
      <c r="K39" s="89"/>
    </row>
    <row r="40" spans="1:8" ht="12" customHeight="1">
      <c r="A40" s="81"/>
      <c r="B40" s="56" t="s">
        <v>41</v>
      </c>
      <c r="C40" s="56"/>
      <c r="D40" s="57"/>
      <c r="E40" s="93"/>
      <c r="F40" s="88"/>
      <c r="G40" s="94"/>
      <c r="H40" s="95"/>
    </row>
    <row r="41" spans="1:8" ht="12" customHeight="1">
      <c r="A41" s="81"/>
      <c r="B41" s="106" t="s">
        <v>42</v>
      </c>
      <c r="C41" s="106"/>
      <c r="D41" s="107"/>
      <c r="E41" s="108" t="s">
        <v>9</v>
      </c>
      <c r="F41" s="106"/>
      <c r="G41" s="106"/>
      <c r="H41" s="107"/>
    </row>
    <row r="42" spans="1:8" ht="12.75">
      <c r="A42" s="81"/>
      <c r="B42" s="29"/>
      <c r="C42" s="29" t="s">
        <v>10</v>
      </c>
      <c r="D42" s="68"/>
      <c r="E42" s="96"/>
      <c r="F42" s="29"/>
      <c r="G42" s="29" t="s">
        <v>10</v>
      </c>
      <c r="H42" s="68"/>
    </row>
    <row r="43" spans="1:8" ht="12" customHeight="1">
      <c r="A43" s="81"/>
      <c r="B43" s="30" t="s">
        <v>11</v>
      </c>
      <c r="C43" s="28" t="s">
        <v>13</v>
      </c>
      <c r="D43" s="69" t="s">
        <v>14</v>
      </c>
      <c r="E43" s="97" t="s">
        <v>11</v>
      </c>
      <c r="F43" s="30" t="s">
        <v>12</v>
      </c>
      <c r="G43" s="28" t="s">
        <v>13</v>
      </c>
      <c r="H43" s="69" t="s">
        <v>14</v>
      </c>
    </row>
    <row r="44" spans="1:8" ht="15" customHeight="1">
      <c r="A44" s="54" t="s">
        <v>34</v>
      </c>
      <c r="B44" s="22"/>
      <c r="C44" s="22"/>
      <c r="D44" s="54"/>
      <c r="E44" s="98">
        <f aca="true" t="shared" si="0" ref="E44:E49">B28+E28+I28+B44</f>
        <v>6476200</v>
      </c>
      <c r="F44" s="22">
        <f>+F28</f>
        <v>40000</v>
      </c>
      <c r="G44" s="22">
        <f aca="true" t="shared" si="1" ref="G44:H49">C28+G28+J28+C44</f>
        <v>4272400.16</v>
      </c>
      <c r="H44" s="54">
        <f t="shared" si="1"/>
        <v>2163799.84</v>
      </c>
    </row>
    <row r="45" spans="1:8" ht="12.75" customHeight="1">
      <c r="A45" s="54" t="s">
        <v>35</v>
      </c>
      <c r="B45" s="22"/>
      <c r="C45" s="22"/>
      <c r="D45" s="54"/>
      <c r="E45" s="98">
        <f t="shared" si="0"/>
        <v>15119200</v>
      </c>
      <c r="F45" s="22">
        <f>+F29</f>
        <v>150000</v>
      </c>
      <c r="G45" s="22">
        <f t="shared" si="1"/>
        <v>11570073.92</v>
      </c>
      <c r="H45" s="54">
        <f t="shared" si="1"/>
        <v>3399126.08</v>
      </c>
    </row>
    <row r="46" spans="1:9" ht="12.75" customHeight="1">
      <c r="A46" s="54" t="s">
        <v>36</v>
      </c>
      <c r="B46" s="22"/>
      <c r="C46" s="22"/>
      <c r="D46" s="54"/>
      <c r="E46" s="98">
        <f t="shared" si="0"/>
        <v>39579300</v>
      </c>
      <c r="F46" s="22"/>
      <c r="G46" s="22">
        <f t="shared" si="1"/>
        <v>32324002.28</v>
      </c>
      <c r="H46" s="54">
        <f t="shared" si="1"/>
        <v>7255297.719999999</v>
      </c>
      <c r="I46" s="88"/>
    </row>
    <row r="47" spans="1:8" ht="12.75" customHeight="1">
      <c r="A47" s="54" t="s">
        <v>37</v>
      </c>
      <c r="B47" s="22"/>
      <c r="C47" s="22"/>
      <c r="D47" s="54"/>
      <c r="E47" s="98">
        <f t="shared" si="0"/>
        <v>2700000</v>
      </c>
      <c r="F47" s="22"/>
      <c r="G47" s="22">
        <f t="shared" si="1"/>
        <v>151834.47</v>
      </c>
      <c r="H47" s="54">
        <f t="shared" si="1"/>
        <v>2548165.5300000003</v>
      </c>
    </row>
    <row r="48" spans="1:8" ht="12.75" customHeight="1">
      <c r="A48" s="70" t="s">
        <v>38</v>
      </c>
      <c r="B48" s="22"/>
      <c r="C48" s="22"/>
      <c r="D48" s="54"/>
      <c r="E48" s="98">
        <f t="shared" si="0"/>
        <v>40000000</v>
      </c>
      <c r="F48" s="22"/>
      <c r="G48" s="22">
        <f t="shared" si="1"/>
        <v>13071013.09</v>
      </c>
      <c r="H48" s="54">
        <f t="shared" si="1"/>
        <v>26928986.91</v>
      </c>
    </row>
    <row r="49" spans="1:8" ht="12.75" customHeight="1">
      <c r="A49" s="70" t="s">
        <v>39</v>
      </c>
      <c r="B49" s="22"/>
      <c r="C49" s="22"/>
      <c r="D49" s="54"/>
      <c r="E49" s="98">
        <f t="shared" si="0"/>
        <v>97000</v>
      </c>
      <c r="F49" s="22">
        <f>+F33</f>
        <v>37000</v>
      </c>
      <c r="G49" s="22">
        <f t="shared" si="1"/>
        <v>60000</v>
      </c>
      <c r="H49" s="54">
        <f t="shared" si="1"/>
        <v>0</v>
      </c>
    </row>
    <row r="50" spans="1:8" ht="12.75" customHeight="1">
      <c r="A50" s="70" t="s">
        <v>40</v>
      </c>
      <c r="B50" s="99">
        <v>17540800</v>
      </c>
      <c r="C50" s="99">
        <f>7881909.87+2144550.8</f>
        <v>10026460.67</v>
      </c>
      <c r="D50" s="100">
        <f>B50-C50</f>
        <v>7514339.33</v>
      </c>
      <c r="E50" s="101">
        <f>+B50+B34+E34+I34</f>
        <v>17540800</v>
      </c>
      <c r="F50" s="34"/>
      <c r="G50" s="34">
        <f>+C50+C34+G34+J34</f>
        <v>10026460.67</v>
      </c>
      <c r="H50" s="100">
        <f>+D50+D34+H34+K34</f>
        <v>7514339.33</v>
      </c>
    </row>
    <row r="51" spans="1:8" ht="15" customHeight="1">
      <c r="A51" s="54" t="s">
        <v>9</v>
      </c>
      <c r="B51" s="73">
        <f>SUM(B44:B50)</f>
        <v>17540800</v>
      </c>
      <c r="C51" s="73">
        <f>ROUND(SUM(C44:C50),0)</f>
        <v>10026461</v>
      </c>
      <c r="D51" s="74">
        <f>ROUND(SUM(D44:D50),0)</f>
        <v>7514339</v>
      </c>
      <c r="E51" s="73">
        <f>SUM(E44:E50)</f>
        <v>121512500</v>
      </c>
      <c r="F51" s="73">
        <f>ROUND(SUM(F44:F50),0)</f>
        <v>227000</v>
      </c>
      <c r="G51" s="73">
        <f>SUM(G44:G50)-1</f>
        <v>71475783.59</v>
      </c>
      <c r="H51" s="74">
        <f>ROUND(SUM(H44:H50),0)+1</f>
        <v>49809716</v>
      </c>
    </row>
    <row r="52" spans="1:8" ht="13.5" customHeight="1">
      <c r="A52" s="54" t="s">
        <v>44</v>
      </c>
      <c r="B52" s="89" t="s">
        <v>5</v>
      </c>
      <c r="C52" s="75">
        <f>C51/B51</f>
        <v>0.5716079654291708</v>
      </c>
      <c r="D52" s="76">
        <f>D51/B51</f>
        <v>0.42839203457082914</v>
      </c>
      <c r="E52" s="80"/>
      <c r="F52" s="75"/>
      <c r="G52" s="75">
        <f>G51/(E51-F51)</f>
        <v>0.5893184559572249</v>
      </c>
      <c r="H52" s="76">
        <f>H51/(E51-F51)</f>
        <v>0.41068154066232154</v>
      </c>
    </row>
    <row r="54" ht="12.75">
      <c r="G54" s="102"/>
    </row>
    <row r="55" ht="12.75">
      <c r="G55" s="103"/>
    </row>
    <row r="56" ht="12.75">
      <c r="G56" s="102"/>
    </row>
    <row r="57" ht="12.75">
      <c r="G57" s="102"/>
    </row>
    <row r="58" ht="12.75">
      <c r="G58" s="102"/>
    </row>
  </sheetData>
  <mergeCells count="7">
    <mergeCell ref="B24:D24"/>
    <mergeCell ref="B41:D41"/>
    <mergeCell ref="E41:H41"/>
    <mergeCell ref="A3:K3"/>
    <mergeCell ref="A4:K4"/>
    <mergeCell ref="A5:K5"/>
    <mergeCell ref="A6:K6"/>
  </mergeCells>
  <printOptions/>
  <pageMargins left="0.2" right="0.23" top="0.26" bottom="0.3" header="0.26" footer="0.28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4"/>
  <sheetViews>
    <sheetView workbookViewId="0" topLeftCell="C5">
      <selection activeCell="A6" sqref="A6:O6"/>
    </sheetView>
  </sheetViews>
  <sheetFormatPr defaultColWidth="9.140625" defaultRowHeight="12.75"/>
  <cols>
    <col min="1" max="1" width="23.421875" style="0" customWidth="1"/>
    <col min="2" max="2" width="11.7109375" style="0" customWidth="1"/>
    <col min="3" max="3" width="11.00390625" style="0" customWidth="1"/>
    <col min="4" max="4" width="14.140625" style="0" customWidth="1"/>
    <col min="5" max="5" width="13.00390625" style="0" customWidth="1"/>
    <col min="6" max="6" width="5.7109375" style="0" customWidth="1"/>
    <col min="7" max="10" width="11.7109375" style="0" customWidth="1"/>
    <col min="11" max="11" width="5.7109375" style="0" customWidth="1"/>
    <col min="12" max="13" width="11.7109375" style="0" customWidth="1"/>
    <col min="14" max="14" width="11.8515625" style="0" customWidth="1"/>
    <col min="15" max="15" width="11.7109375" style="0" customWidth="1"/>
    <col min="31" max="31" width="13.421875" style="44" customWidth="1"/>
  </cols>
  <sheetData>
    <row r="1" spans="1:32" ht="9" customHeight="1">
      <c r="A1" s="1">
        <f ca="1">NOW()</f>
        <v>37761.38395069444</v>
      </c>
      <c r="B1" s="2"/>
      <c r="C1" s="2"/>
      <c r="D1" s="2"/>
      <c r="E1" s="2"/>
      <c r="G1" s="3"/>
      <c r="H1" s="3"/>
      <c r="I1" s="2"/>
      <c r="J1" s="2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"/>
      <c r="AF1" s="2"/>
    </row>
    <row r="2" spans="1:32" ht="9" customHeight="1">
      <c r="A2" s="6" t="s">
        <v>0</v>
      </c>
      <c r="B2" s="2"/>
      <c r="C2" s="2"/>
      <c r="D2" s="2"/>
      <c r="E2" s="2"/>
      <c r="F2" s="4"/>
      <c r="G2" s="7"/>
      <c r="H2" s="7"/>
      <c r="I2" s="2"/>
      <c r="J2" s="2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5"/>
      <c r="AF2" s="2"/>
    </row>
    <row r="3" spans="1:32" s="13" customFormat="1" ht="17.25" customHeight="1">
      <c r="A3" s="8" t="s">
        <v>1</v>
      </c>
      <c r="B3" s="9"/>
      <c r="C3" s="9"/>
      <c r="D3" s="9"/>
      <c r="E3" s="9"/>
      <c r="F3" s="10"/>
      <c r="G3" s="9"/>
      <c r="H3" s="9"/>
      <c r="I3" s="9"/>
      <c r="J3" s="9"/>
      <c r="K3" s="10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11"/>
    </row>
    <row r="4" spans="1:32" ht="18">
      <c r="A4" s="14" t="s">
        <v>2</v>
      </c>
      <c r="B4" s="15"/>
      <c r="C4" s="15"/>
      <c r="D4" s="15"/>
      <c r="E4" s="16"/>
      <c r="F4" s="17"/>
      <c r="G4" s="15"/>
      <c r="H4" s="15"/>
      <c r="I4" s="15"/>
      <c r="J4" s="15"/>
      <c r="K4" s="17"/>
      <c r="L4" s="15"/>
      <c r="M4" s="15"/>
      <c r="N4" s="15"/>
      <c r="O4" s="1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5"/>
      <c r="AF4" s="2"/>
    </row>
    <row r="5" spans="1:32" ht="18">
      <c r="A5" s="14" t="s">
        <v>3</v>
      </c>
      <c r="B5" s="15"/>
      <c r="C5" s="15"/>
      <c r="D5" s="15"/>
      <c r="E5" s="16"/>
      <c r="F5" s="17"/>
      <c r="G5" s="15"/>
      <c r="H5" s="15"/>
      <c r="I5" s="15"/>
      <c r="J5" s="15"/>
      <c r="K5" s="17"/>
      <c r="L5" s="15"/>
      <c r="M5" s="15"/>
      <c r="N5" s="15"/>
      <c r="O5" s="1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5"/>
      <c r="AF5" s="2"/>
    </row>
    <row r="6" spans="1:32" s="20" customFormat="1" ht="15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9"/>
      <c r="AF6" s="18"/>
    </row>
    <row r="7" spans="1:32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5"/>
      <c r="AF7" s="2"/>
    </row>
    <row r="8" spans="1:32" ht="17.25" customHeight="1">
      <c r="A8" s="2"/>
      <c r="B8" s="2"/>
      <c r="C8" s="2"/>
      <c r="D8" s="2"/>
      <c r="E8" s="2" t="s">
        <v>5</v>
      </c>
      <c r="F8" s="4"/>
      <c r="G8" s="2"/>
      <c r="H8" s="2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5"/>
      <c r="AF8" s="2"/>
    </row>
    <row r="9" ht="12.75">
      <c r="AE9"/>
    </row>
    <row r="10" ht="12.75">
      <c r="AE10"/>
    </row>
    <row r="11" ht="14.25" customHeight="1">
      <c r="AE11"/>
    </row>
    <row r="12" ht="13.5" customHeight="1">
      <c r="AE12"/>
    </row>
    <row r="13" ht="15" customHeight="1">
      <c r="AE13"/>
    </row>
    <row r="14" ht="15" customHeight="1">
      <c r="AE14"/>
    </row>
    <row r="15" ht="13.5" customHeight="1">
      <c r="AE15"/>
    </row>
    <row r="16" ht="12.75">
      <c r="AE16"/>
    </row>
    <row r="17" ht="12.75">
      <c r="AE17"/>
    </row>
    <row r="18" ht="12.75">
      <c r="AE18"/>
    </row>
    <row r="19" spans="1:32" ht="12.75">
      <c r="A19" s="22"/>
      <c r="B19" s="23"/>
      <c r="C19" s="23"/>
      <c r="D19" s="23"/>
      <c r="E19" s="23"/>
      <c r="F19" s="24"/>
      <c r="G19" s="23"/>
      <c r="H19" s="23"/>
      <c r="I19" s="23"/>
      <c r="J19" s="23"/>
      <c r="K19" s="24"/>
      <c r="L19" s="23"/>
      <c r="M19" s="23"/>
      <c r="N19" s="23"/>
      <c r="O19" s="23"/>
      <c r="P19" s="25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5"/>
      <c r="AF19" s="2"/>
    </row>
    <row r="20" spans="1:32" ht="12.75">
      <c r="A20" s="22"/>
      <c r="B20" s="23"/>
      <c r="C20" s="23"/>
      <c r="D20" s="23"/>
      <c r="E20" s="23"/>
      <c r="F20" s="24"/>
      <c r="G20" s="23"/>
      <c r="H20" s="23"/>
      <c r="I20" s="23"/>
      <c r="J20" s="23"/>
      <c r="K20" s="24"/>
      <c r="L20" s="23"/>
      <c r="M20" s="23"/>
      <c r="N20" s="23"/>
      <c r="O20" s="23"/>
      <c r="P20" s="2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5"/>
      <c r="AF20" s="2"/>
    </row>
    <row r="21" spans="1:32" ht="12.75">
      <c r="A21" s="22"/>
      <c r="B21" s="23"/>
      <c r="C21" s="23"/>
      <c r="D21" s="23"/>
      <c r="E21" s="23"/>
      <c r="F21" s="24"/>
      <c r="G21" s="23"/>
      <c r="H21" s="23"/>
      <c r="I21" s="23"/>
      <c r="J21" s="23"/>
      <c r="K21" s="24"/>
      <c r="L21" s="23"/>
      <c r="M21" s="23"/>
      <c r="N21" s="23"/>
      <c r="O21" s="23"/>
      <c r="P21" s="25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5"/>
      <c r="AF21" s="2"/>
    </row>
    <row r="22" spans="1:32" ht="12.75">
      <c r="A22" s="22"/>
      <c r="B22" s="23"/>
      <c r="C22" s="23"/>
      <c r="D22" s="23"/>
      <c r="E22" s="23"/>
      <c r="F22" s="24"/>
      <c r="G22" s="23"/>
      <c r="H22" s="23"/>
      <c r="I22" s="23"/>
      <c r="J22" s="23"/>
      <c r="K22" s="24"/>
      <c r="L22" s="23"/>
      <c r="M22" s="23"/>
      <c r="N22" s="23"/>
      <c r="O22" s="23"/>
      <c r="P22" s="25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5"/>
      <c r="AF22" s="2"/>
    </row>
    <row r="23" spans="1:32" ht="12.75">
      <c r="A23" s="22"/>
      <c r="B23" s="23"/>
      <c r="C23" s="23"/>
      <c r="D23" s="23"/>
      <c r="E23" s="23"/>
      <c r="F23" s="24"/>
      <c r="G23" s="23"/>
      <c r="H23" s="23"/>
      <c r="I23" s="23"/>
      <c r="J23" s="23"/>
      <c r="K23" s="24"/>
      <c r="L23" s="23"/>
      <c r="M23" s="23"/>
      <c r="N23" s="23"/>
      <c r="O23" s="23"/>
      <c r="P23" s="2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5"/>
      <c r="AF23" s="2"/>
    </row>
    <row r="24" spans="1:32" ht="12.75">
      <c r="A24" s="22"/>
      <c r="B24" s="23"/>
      <c r="C24" s="23"/>
      <c r="D24" s="23"/>
      <c r="E24" s="23"/>
      <c r="F24" s="24"/>
      <c r="G24" s="23"/>
      <c r="H24" s="23"/>
      <c r="I24" s="23"/>
      <c r="J24" s="23"/>
      <c r="K24" s="24"/>
      <c r="L24" s="23"/>
      <c r="M24" s="23"/>
      <c r="N24" s="23"/>
      <c r="O24" s="23"/>
      <c r="P24" s="2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5"/>
      <c r="AF24" s="2"/>
    </row>
    <row r="25" spans="1:32" ht="12.75">
      <c r="A25" s="22"/>
      <c r="B25" s="23"/>
      <c r="C25" s="23"/>
      <c r="D25" s="23"/>
      <c r="E25" s="23"/>
      <c r="F25" s="24"/>
      <c r="G25" s="23"/>
      <c r="H25" s="23"/>
      <c r="I25" s="23"/>
      <c r="J25" s="23"/>
      <c r="K25" s="24"/>
      <c r="L25" s="23"/>
      <c r="M25" s="23"/>
      <c r="N25" s="23"/>
      <c r="O25" s="23"/>
      <c r="P25" s="2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5"/>
      <c r="AF25" s="2"/>
    </row>
    <row r="26" spans="1:32" ht="12.75">
      <c r="A26" s="2"/>
      <c r="F26" s="26"/>
      <c r="G26" s="112" t="s">
        <v>6</v>
      </c>
      <c r="H26" s="112"/>
      <c r="I26" s="112"/>
      <c r="J26" s="112"/>
      <c r="K26" s="26"/>
      <c r="P26" s="2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5"/>
      <c r="AF26" s="2"/>
    </row>
    <row r="27" spans="1:32" ht="12.75">
      <c r="A27" s="2"/>
      <c r="B27" s="112" t="s">
        <v>7</v>
      </c>
      <c r="C27" s="112"/>
      <c r="D27" s="112"/>
      <c r="E27" s="112"/>
      <c r="F27" s="27"/>
      <c r="G27" s="113" t="s">
        <v>8</v>
      </c>
      <c r="H27" s="113"/>
      <c r="I27" s="113"/>
      <c r="J27" s="113"/>
      <c r="K27" s="27"/>
      <c r="L27" s="112" t="s">
        <v>9</v>
      </c>
      <c r="M27" s="112"/>
      <c r="N27" s="112"/>
      <c r="O27" s="112"/>
      <c r="P27" s="25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5"/>
      <c r="AF27" s="2"/>
    </row>
    <row r="28" spans="1:32" ht="6" customHeight="1">
      <c r="A28" s="2"/>
      <c r="B28" s="28"/>
      <c r="C28" s="28"/>
      <c r="D28" s="28"/>
      <c r="E28" s="28"/>
      <c r="F28" s="4"/>
      <c r="G28" s="28" t="s">
        <v>5</v>
      </c>
      <c r="H28" s="28"/>
      <c r="I28" s="28"/>
      <c r="J28" s="28"/>
      <c r="K28" s="4"/>
      <c r="L28" s="28"/>
      <c r="M28" s="28"/>
      <c r="N28" s="28"/>
      <c r="O28" s="2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5"/>
      <c r="AF28" s="2"/>
    </row>
    <row r="29" spans="1:32" ht="12.75">
      <c r="A29" s="2"/>
      <c r="B29" s="21"/>
      <c r="C29" s="21"/>
      <c r="D29" s="29" t="s">
        <v>10</v>
      </c>
      <c r="E29" s="21"/>
      <c r="F29" s="26"/>
      <c r="G29" s="21"/>
      <c r="H29" s="21"/>
      <c r="I29" s="29" t="s">
        <v>10</v>
      </c>
      <c r="J29" s="21"/>
      <c r="K29" s="26"/>
      <c r="L29" s="21"/>
      <c r="M29" s="21"/>
      <c r="N29" s="29" t="s">
        <v>10</v>
      </c>
      <c r="O29" s="21"/>
      <c r="P29" s="2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5"/>
      <c r="AF29" s="2"/>
    </row>
    <row r="30" spans="1:32" ht="12.75">
      <c r="A30" s="2"/>
      <c r="B30" s="30" t="s">
        <v>11</v>
      </c>
      <c r="C30" s="28" t="s">
        <v>12</v>
      </c>
      <c r="D30" s="28" t="s">
        <v>13</v>
      </c>
      <c r="E30" s="28" t="s">
        <v>14</v>
      </c>
      <c r="F30" s="4"/>
      <c r="G30" s="28" t="s">
        <v>11</v>
      </c>
      <c r="H30" s="28" t="s">
        <v>12</v>
      </c>
      <c r="I30" s="28" t="s">
        <v>13</v>
      </c>
      <c r="J30" s="30" t="s">
        <v>14</v>
      </c>
      <c r="K30" s="26"/>
      <c r="L30" s="28" t="s">
        <v>11</v>
      </c>
      <c r="M30" s="28" t="s">
        <v>12</v>
      </c>
      <c r="N30" s="28" t="s">
        <v>13</v>
      </c>
      <c r="O30" s="30" t="s">
        <v>14</v>
      </c>
      <c r="P30" s="2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5"/>
      <c r="AF30" s="2"/>
    </row>
    <row r="31" spans="1:32" ht="6" customHeight="1">
      <c r="A31" s="2"/>
      <c r="B31" s="2"/>
      <c r="C31" s="2"/>
      <c r="D31" s="2"/>
      <c r="E31" s="2"/>
      <c r="F31" s="4"/>
      <c r="G31" s="2"/>
      <c r="H31" s="2"/>
      <c r="I31" s="2"/>
      <c r="J31" s="2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5"/>
      <c r="AF31" s="2"/>
    </row>
    <row r="32" spans="1:32" ht="15" customHeight="1">
      <c r="A32" s="2" t="s">
        <v>15</v>
      </c>
      <c r="B32" s="2">
        <v>1663900</v>
      </c>
      <c r="C32" s="2"/>
      <c r="D32" s="2">
        <v>1390852.32</v>
      </c>
      <c r="E32" s="2">
        <f aca="true" t="shared" si="0" ref="E32:E44">B32-C32-D32</f>
        <v>273047.67999999993</v>
      </c>
      <c r="F32" s="31"/>
      <c r="G32" s="2">
        <v>775300</v>
      </c>
      <c r="H32" s="2">
        <v>100000</v>
      </c>
      <c r="I32" s="2">
        <v>463412.73</v>
      </c>
      <c r="J32" s="2">
        <f aca="true" t="shared" si="1" ref="J32:J44">G32-H32-I32</f>
        <v>211887.27000000002</v>
      </c>
      <c r="K32" s="4"/>
      <c r="L32" s="2">
        <f aca="true" t="shared" si="2" ref="L32:L44">B32+G32</f>
        <v>2439200</v>
      </c>
      <c r="M32" s="2">
        <f aca="true" t="shared" si="3" ref="M32:M37">+H32+C32</f>
        <v>100000</v>
      </c>
      <c r="N32" s="2">
        <f aca="true" t="shared" si="4" ref="N32:N44">D32+I32</f>
        <v>1854265.05</v>
      </c>
      <c r="O32" s="2">
        <f aca="true" t="shared" si="5" ref="O32:O44">L32-M32-N32</f>
        <v>484934.94999999995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5"/>
      <c r="AF32" s="2"/>
    </row>
    <row r="33" spans="1:32" ht="15" customHeight="1">
      <c r="A33" s="2" t="s">
        <v>16</v>
      </c>
      <c r="B33" s="2">
        <v>67100</v>
      </c>
      <c r="C33" s="2"/>
      <c r="D33" s="2">
        <v>52627.1</v>
      </c>
      <c r="E33" s="2">
        <f t="shared" si="0"/>
        <v>14472.900000000001</v>
      </c>
      <c r="F33" s="31"/>
      <c r="G33" s="2">
        <v>31000</v>
      </c>
      <c r="H33" s="2">
        <v>4000</v>
      </c>
      <c r="I33" s="2">
        <v>16656.3</v>
      </c>
      <c r="J33" s="2">
        <f t="shared" si="1"/>
        <v>10343.7</v>
      </c>
      <c r="K33" s="4"/>
      <c r="L33" s="2">
        <f t="shared" si="2"/>
        <v>98100</v>
      </c>
      <c r="M33" s="2">
        <f t="shared" si="3"/>
        <v>4000</v>
      </c>
      <c r="N33" s="2">
        <f t="shared" si="4"/>
        <v>69283.4</v>
      </c>
      <c r="O33" s="2">
        <f t="shared" si="5"/>
        <v>24816.600000000006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5"/>
      <c r="AF33" s="2"/>
    </row>
    <row r="34" spans="1:32" ht="15" customHeight="1">
      <c r="A34" s="2" t="s">
        <v>17</v>
      </c>
      <c r="B34" s="32">
        <v>177900</v>
      </c>
      <c r="C34" s="32"/>
      <c r="D34" s="2">
        <v>144216.81</v>
      </c>
      <c r="E34" s="2">
        <f t="shared" si="0"/>
        <v>33683.19</v>
      </c>
      <c r="F34" s="4"/>
      <c r="G34" s="2">
        <v>82200</v>
      </c>
      <c r="H34" s="2">
        <v>10320</v>
      </c>
      <c r="I34" s="2">
        <v>45367.58</v>
      </c>
      <c r="J34" s="2">
        <f t="shared" si="1"/>
        <v>26512.42</v>
      </c>
      <c r="K34" s="4"/>
      <c r="L34" s="2">
        <f t="shared" si="2"/>
        <v>260100</v>
      </c>
      <c r="M34" s="2">
        <f t="shared" si="3"/>
        <v>10320</v>
      </c>
      <c r="N34" s="2">
        <f t="shared" si="4"/>
        <v>189584.39</v>
      </c>
      <c r="O34" s="2">
        <f t="shared" si="5"/>
        <v>60195.609999999986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5"/>
      <c r="AF34" s="2"/>
    </row>
    <row r="35" spans="1:32" ht="15" customHeight="1">
      <c r="A35" s="2" t="s">
        <v>18</v>
      </c>
      <c r="B35" s="2">
        <v>128500</v>
      </c>
      <c r="C35" s="2"/>
      <c r="D35" s="2">
        <v>102760.58</v>
      </c>
      <c r="E35" s="2">
        <f t="shared" si="0"/>
        <v>25739.42</v>
      </c>
      <c r="F35" s="4"/>
      <c r="G35" s="2">
        <v>59300</v>
      </c>
      <c r="H35" s="2">
        <v>7650</v>
      </c>
      <c r="I35" s="2">
        <v>32272.27</v>
      </c>
      <c r="J35" s="2">
        <f t="shared" si="1"/>
        <v>19377.73</v>
      </c>
      <c r="K35" s="4"/>
      <c r="L35" s="2">
        <f t="shared" si="2"/>
        <v>187800</v>
      </c>
      <c r="M35" s="2">
        <f t="shared" si="3"/>
        <v>7650</v>
      </c>
      <c r="N35" s="2">
        <f t="shared" si="4"/>
        <v>135032.85</v>
      </c>
      <c r="O35" s="2">
        <f t="shared" si="5"/>
        <v>45117.149999999994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5"/>
      <c r="AF35" s="2"/>
    </row>
    <row r="36" spans="1:32" ht="15" customHeight="1">
      <c r="A36" s="4" t="s">
        <v>19</v>
      </c>
      <c r="B36" s="4">
        <v>0</v>
      </c>
      <c r="C36" s="4"/>
      <c r="D36" s="4">
        <v>0</v>
      </c>
      <c r="E36" s="2">
        <f t="shared" si="0"/>
        <v>0</v>
      </c>
      <c r="F36" s="4"/>
      <c r="G36" s="4">
        <v>139500</v>
      </c>
      <c r="H36" s="4">
        <v>20000</v>
      </c>
      <c r="I36" s="4">
        <v>81300.18</v>
      </c>
      <c r="J36" s="2">
        <f t="shared" si="1"/>
        <v>38199.82000000001</v>
      </c>
      <c r="K36" s="4"/>
      <c r="L36" s="2">
        <f t="shared" si="2"/>
        <v>139500</v>
      </c>
      <c r="M36" s="2">
        <f t="shared" si="3"/>
        <v>20000</v>
      </c>
      <c r="N36" s="2">
        <f t="shared" si="4"/>
        <v>81300.18</v>
      </c>
      <c r="O36" s="2">
        <f t="shared" si="5"/>
        <v>38199.82000000001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3"/>
      <c r="AF36" s="4"/>
    </row>
    <row r="37" spans="1:32" ht="15" customHeight="1">
      <c r="A37" s="2" t="s">
        <v>20</v>
      </c>
      <c r="B37" s="2">
        <v>673000</v>
      </c>
      <c r="C37" s="2"/>
      <c r="D37" s="2">
        <f>522500.01+7529.6</f>
        <v>530029.61</v>
      </c>
      <c r="E37" s="2">
        <f t="shared" si="0"/>
        <v>142970.39</v>
      </c>
      <c r="F37" s="4"/>
      <c r="G37" s="2">
        <v>300200</v>
      </c>
      <c r="H37" s="2">
        <v>30000</v>
      </c>
      <c r="I37" s="2">
        <f>131536.94+29635</f>
        <v>161171.94</v>
      </c>
      <c r="J37" s="2">
        <f t="shared" si="1"/>
        <v>109028.06</v>
      </c>
      <c r="K37" s="4"/>
      <c r="L37" s="2">
        <f t="shared" si="2"/>
        <v>973200</v>
      </c>
      <c r="M37" s="2">
        <f t="shared" si="3"/>
        <v>30000</v>
      </c>
      <c r="N37" s="2">
        <f t="shared" si="4"/>
        <v>691201.55</v>
      </c>
      <c r="O37" s="2">
        <f t="shared" si="5"/>
        <v>251998.44999999995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5"/>
      <c r="AF37" s="2"/>
    </row>
    <row r="38" spans="1:32" ht="15" customHeight="1">
      <c r="A38" s="2" t="s">
        <v>21</v>
      </c>
      <c r="B38" s="2">
        <v>18400</v>
      </c>
      <c r="C38" s="2"/>
      <c r="D38" s="2">
        <v>3609.04</v>
      </c>
      <c r="E38" s="2">
        <f t="shared" si="0"/>
        <v>14790.96</v>
      </c>
      <c r="F38" s="4"/>
      <c r="G38" s="2">
        <v>14000</v>
      </c>
      <c r="H38" s="2"/>
      <c r="I38" s="2">
        <v>3395.99</v>
      </c>
      <c r="J38" s="2">
        <f t="shared" si="1"/>
        <v>10604.01</v>
      </c>
      <c r="K38" s="4"/>
      <c r="L38" s="2">
        <f t="shared" si="2"/>
        <v>32400</v>
      </c>
      <c r="M38" s="2"/>
      <c r="N38" s="2">
        <f t="shared" si="4"/>
        <v>7005.03</v>
      </c>
      <c r="O38" s="2">
        <f t="shared" si="5"/>
        <v>25394.97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5"/>
      <c r="AF38" s="2"/>
    </row>
    <row r="39" spans="1:32" ht="15" customHeight="1">
      <c r="A39" s="2" t="s">
        <v>22</v>
      </c>
      <c r="B39" s="2">
        <v>14900</v>
      </c>
      <c r="C39" s="2"/>
      <c r="D39" s="2">
        <v>14416.31</v>
      </c>
      <c r="E39" s="2">
        <f t="shared" si="0"/>
        <v>483.6900000000005</v>
      </c>
      <c r="F39" s="4"/>
      <c r="G39" s="2">
        <v>6100</v>
      </c>
      <c r="H39" s="2"/>
      <c r="I39" s="2">
        <v>41.06</v>
      </c>
      <c r="J39" s="2">
        <f t="shared" si="1"/>
        <v>6058.94</v>
      </c>
      <c r="K39" s="4"/>
      <c r="L39" s="2">
        <f t="shared" si="2"/>
        <v>21000</v>
      </c>
      <c r="M39" s="2"/>
      <c r="N39" s="2">
        <f t="shared" si="4"/>
        <v>14457.369999999999</v>
      </c>
      <c r="O39" s="2">
        <f t="shared" si="5"/>
        <v>6542.630000000001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5"/>
      <c r="AF39" s="2"/>
    </row>
    <row r="40" spans="1:32" ht="15" customHeight="1">
      <c r="A40" s="2" t="s">
        <v>23</v>
      </c>
      <c r="B40" s="2">
        <v>17500</v>
      </c>
      <c r="C40" s="2"/>
      <c r="D40" s="2">
        <f>13899.17+1492.5</f>
        <v>15391.67</v>
      </c>
      <c r="E40" s="2">
        <f t="shared" si="0"/>
        <v>2108.33</v>
      </c>
      <c r="F40" s="4"/>
      <c r="G40" s="2">
        <v>4000</v>
      </c>
      <c r="H40" s="2"/>
      <c r="I40" s="2">
        <v>901.64</v>
      </c>
      <c r="J40" s="2">
        <f t="shared" si="1"/>
        <v>3098.36</v>
      </c>
      <c r="K40" s="4"/>
      <c r="L40" s="2">
        <f t="shared" si="2"/>
        <v>21500</v>
      </c>
      <c r="M40" s="2"/>
      <c r="N40" s="2">
        <f t="shared" si="4"/>
        <v>16293.31</v>
      </c>
      <c r="O40" s="2">
        <f t="shared" si="5"/>
        <v>5206.6900000000005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5"/>
      <c r="AF40" s="2"/>
    </row>
    <row r="41" spans="1:32" ht="15" customHeight="1">
      <c r="A41" s="2" t="s">
        <v>24</v>
      </c>
      <c r="B41" s="2">
        <v>3400</v>
      </c>
      <c r="C41" s="2"/>
      <c r="D41" s="2">
        <v>1010</v>
      </c>
      <c r="E41" s="2">
        <f t="shared" si="0"/>
        <v>2390</v>
      </c>
      <c r="F41" s="4"/>
      <c r="G41" s="2">
        <v>4500</v>
      </c>
      <c r="H41" s="2"/>
      <c r="I41" s="2">
        <v>125</v>
      </c>
      <c r="J41" s="2">
        <f t="shared" si="1"/>
        <v>4375</v>
      </c>
      <c r="K41" s="4"/>
      <c r="L41" s="2">
        <f t="shared" si="2"/>
        <v>7900</v>
      </c>
      <c r="M41" s="2"/>
      <c r="N41" s="2">
        <f t="shared" si="4"/>
        <v>1135</v>
      </c>
      <c r="O41" s="2">
        <f t="shared" si="5"/>
        <v>6765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5"/>
      <c r="AF41" s="2"/>
    </row>
    <row r="42" spans="1:32" ht="15" customHeight="1">
      <c r="A42" s="2" t="s">
        <v>25</v>
      </c>
      <c r="B42" s="2">
        <v>388300</v>
      </c>
      <c r="C42" s="2">
        <v>21400</v>
      </c>
      <c r="D42" s="2">
        <v>123565.13</v>
      </c>
      <c r="E42" s="2">
        <f t="shared" si="0"/>
        <v>243334.87</v>
      </c>
      <c r="F42" s="4"/>
      <c r="G42" s="2">
        <v>2220000</v>
      </c>
      <c r="H42" s="2">
        <v>119530</v>
      </c>
      <c r="I42" s="2">
        <f>1440505.48+291296.86</f>
        <v>1731802.3399999999</v>
      </c>
      <c r="J42" s="2">
        <f t="shared" si="1"/>
        <v>368667.66000000015</v>
      </c>
      <c r="K42" s="4"/>
      <c r="L42" s="2">
        <f t="shared" si="2"/>
        <v>2608300</v>
      </c>
      <c r="M42" s="2">
        <f>+H42+C42</f>
        <v>140930</v>
      </c>
      <c r="N42" s="2">
        <f t="shared" si="4"/>
        <v>1855367.4699999997</v>
      </c>
      <c r="O42" s="2">
        <f t="shared" si="5"/>
        <v>612002.5300000003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33"/>
      <c r="AF42" s="4"/>
    </row>
    <row r="43" spans="1:32" ht="15" customHeight="1">
      <c r="A43" s="2" t="s">
        <v>26</v>
      </c>
      <c r="B43" s="2">
        <v>78900</v>
      </c>
      <c r="C43" s="2"/>
      <c r="D43" s="2">
        <v>78900</v>
      </c>
      <c r="E43" s="2">
        <f t="shared" si="0"/>
        <v>0</v>
      </c>
      <c r="F43" s="4"/>
      <c r="G43" s="2">
        <v>226000</v>
      </c>
      <c r="H43" s="2"/>
      <c r="I43" s="2">
        <v>123973.92</v>
      </c>
      <c r="J43" s="2">
        <f t="shared" si="1"/>
        <v>102026.08</v>
      </c>
      <c r="K43" s="4"/>
      <c r="L43" s="2">
        <f t="shared" si="2"/>
        <v>304900</v>
      </c>
      <c r="M43" s="2"/>
      <c r="N43" s="2">
        <f t="shared" si="4"/>
        <v>202873.91999999998</v>
      </c>
      <c r="O43" s="2">
        <f t="shared" si="5"/>
        <v>102026.08000000002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5"/>
      <c r="AF43" s="2"/>
    </row>
    <row r="44" spans="1:32" ht="15" customHeight="1">
      <c r="A44" s="2" t="s">
        <v>27</v>
      </c>
      <c r="B44" s="34">
        <v>4400</v>
      </c>
      <c r="C44" s="34"/>
      <c r="D44" s="34">
        <v>2120.47</v>
      </c>
      <c r="E44" s="34">
        <f t="shared" si="0"/>
        <v>2279.53</v>
      </c>
      <c r="F44" s="4"/>
      <c r="G44" s="34">
        <v>7400</v>
      </c>
      <c r="H44" s="34"/>
      <c r="I44" s="34">
        <v>5069.36</v>
      </c>
      <c r="J44" s="34">
        <f t="shared" si="1"/>
        <v>2330.6400000000003</v>
      </c>
      <c r="K44" s="4"/>
      <c r="L44" s="34">
        <f t="shared" si="2"/>
        <v>11800</v>
      </c>
      <c r="M44" s="34"/>
      <c r="N44" s="34">
        <f t="shared" si="4"/>
        <v>7189.83</v>
      </c>
      <c r="O44" s="34">
        <f t="shared" si="5"/>
        <v>4610.17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5"/>
      <c r="AF44" s="2"/>
    </row>
    <row r="45" spans="1:32" ht="6" customHeight="1">
      <c r="A45" s="2"/>
      <c r="B45" s="2"/>
      <c r="C45" s="2"/>
      <c r="D45" s="2"/>
      <c r="E45" s="2"/>
      <c r="F45" s="4"/>
      <c r="G45" s="2"/>
      <c r="H45" s="2"/>
      <c r="I45" s="2"/>
      <c r="J45" s="2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5"/>
      <c r="AF45" s="2"/>
    </row>
    <row r="46" spans="1:32" ht="13.5" thickBot="1">
      <c r="A46" s="2" t="s">
        <v>9</v>
      </c>
      <c r="B46" s="35">
        <f>SUM(B32:B45)</f>
        <v>3236200</v>
      </c>
      <c r="C46" s="36">
        <f>ROUND(SUM(C32:C44),0)</f>
        <v>21400</v>
      </c>
      <c r="D46" s="36">
        <f>ROUND(SUM(D32:D44),0)</f>
        <v>2459499</v>
      </c>
      <c r="E46" s="36">
        <f>ROUND(SUM(E32:E44),0)</f>
        <v>755301</v>
      </c>
      <c r="F46" s="4"/>
      <c r="G46" s="35">
        <f>SUM(G32:G45)</f>
        <v>3869500</v>
      </c>
      <c r="H46" s="35">
        <f>SUM(H32:H45)</f>
        <v>291500</v>
      </c>
      <c r="I46" s="36">
        <f>ROUND(SUM(I32:I44),0)</f>
        <v>2665490</v>
      </c>
      <c r="J46" s="36">
        <f>ROUND(SUM(J32:J44),0)</f>
        <v>912510</v>
      </c>
      <c r="K46" s="4"/>
      <c r="L46" s="35">
        <f>SUM(L32:L45)</f>
        <v>7105700</v>
      </c>
      <c r="M46" s="35">
        <f>SUM(M32:M45)</f>
        <v>312900</v>
      </c>
      <c r="N46" s="35">
        <f>SUM(N32:N45)</f>
        <v>5124989.35</v>
      </c>
      <c r="O46" s="35">
        <f>SUM(O32:O45)</f>
        <v>1667810.65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5"/>
      <c r="AF46" s="2"/>
    </row>
    <row r="47" spans="1:32" ht="13.5" thickTop="1">
      <c r="A47" s="2"/>
      <c r="B47" s="2"/>
      <c r="C47" s="2"/>
      <c r="D47" s="2"/>
      <c r="E47" s="2"/>
      <c r="F47" s="4"/>
      <c r="G47" s="2"/>
      <c r="H47" s="2"/>
      <c r="I47" s="2"/>
      <c r="J47" s="2" t="s">
        <v>5</v>
      </c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5"/>
      <c r="AF47" s="2"/>
    </row>
    <row r="48" spans="1:32" ht="12.75">
      <c r="A48" s="2" t="s">
        <v>28</v>
      </c>
      <c r="B48" s="2"/>
      <c r="C48" s="37"/>
      <c r="D48" s="38">
        <f>D46/(B46-C46)</f>
        <v>0.7650550578574095</v>
      </c>
      <c r="E48" s="38">
        <f>E46/(B46-C46)</f>
        <v>0.2349449421425905</v>
      </c>
      <c r="F48" s="31"/>
      <c r="G48" s="37"/>
      <c r="H48" s="37"/>
      <c r="I48" s="39">
        <f>I46/(G46-H46)</f>
        <v>0.7449664617104528</v>
      </c>
      <c r="J48" s="38">
        <f>J46/(G46-H46)</f>
        <v>0.2550335382895472</v>
      </c>
      <c r="K48" s="31"/>
      <c r="L48" s="37"/>
      <c r="M48" s="37"/>
      <c r="N48" s="38">
        <f>N46/(L46-M46)</f>
        <v>0.7544737589800965</v>
      </c>
      <c r="O48" s="38">
        <f>O46/(L46-M46)</f>
        <v>0.24552624101990342</v>
      </c>
      <c r="P48" s="37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5"/>
      <c r="AF48" s="2"/>
    </row>
    <row r="49" spans="1:32" ht="12.75">
      <c r="A49" s="2"/>
      <c r="B49" s="2"/>
      <c r="C49" s="2"/>
      <c r="D49" s="40"/>
      <c r="E49" s="2"/>
      <c r="F49" s="4"/>
      <c r="G49" s="2"/>
      <c r="H49" s="2"/>
      <c r="I49" s="2"/>
      <c r="J49" s="2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5"/>
      <c r="AF49" s="2"/>
    </row>
    <row r="50" spans="1:32" ht="12.75">
      <c r="A50" s="2"/>
      <c r="B50" s="25"/>
      <c r="C50" s="25"/>
      <c r="D50" s="2"/>
      <c r="E50" s="41"/>
      <c r="F50" s="4"/>
      <c r="G50" s="2"/>
      <c r="H50" s="2"/>
      <c r="I50" s="2"/>
      <c r="J50" s="2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5"/>
      <c r="AF50" s="2"/>
    </row>
    <row r="51" spans="1:32" ht="12.75">
      <c r="A51" s="2"/>
      <c r="B51" s="25"/>
      <c r="C51" s="25"/>
      <c r="D51" s="2"/>
      <c r="E51" s="2"/>
      <c r="F51" s="4"/>
      <c r="G51" s="2"/>
      <c r="H51" s="2"/>
      <c r="I51" s="2"/>
      <c r="J51" s="2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5"/>
      <c r="AF51" s="2"/>
    </row>
    <row r="52" spans="1:32" ht="12.75">
      <c r="A52" s="2"/>
      <c r="B52" s="25"/>
      <c r="C52" s="25"/>
      <c r="D52" s="25"/>
      <c r="E52" s="42"/>
      <c r="F52" s="4"/>
      <c r="G52" s="2"/>
      <c r="H52" s="2"/>
      <c r="I52" s="2"/>
      <c r="J52" s="2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5"/>
      <c r="AF52" s="2"/>
    </row>
    <row r="53" spans="1:32" ht="12.75">
      <c r="A53" s="2"/>
      <c r="B53" s="2"/>
      <c r="C53" s="2"/>
      <c r="D53" s="2"/>
      <c r="E53" s="43"/>
      <c r="F53" s="4"/>
      <c r="G53" s="2"/>
      <c r="H53" s="2"/>
      <c r="I53" s="2"/>
      <c r="J53" s="2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5"/>
      <c r="AF53" s="2"/>
    </row>
    <row r="54" spans="1:32" ht="12.75">
      <c r="A54" s="2"/>
      <c r="B54" s="2"/>
      <c r="C54" s="2"/>
      <c r="D54" s="2"/>
      <c r="E54" s="2"/>
      <c r="F54" s="4"/>
      <c r="G54" s="2"/>
      <c r="H54" s="2"/>
      <c r="I54" s="2"/>
      <c r="J54" s="2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5"/>
      <c r="AF54" s="2"/>
    </row>
    <row r="55" spans="1:32" ht="12.75">
      <c r="A55" s="2"/>
      <c r="B55" s="2"/>
      <c r="C55" s="2"/>
      <c r="D55" s="2"/>
      <c r="E55" s="2"/>
      <c r="F55" s="4"/>
      <c r="G55" s="2"/>
      <c r="H55" s="2"/>
      <c r="I55" s="2"/>
      <c r="J55" s="2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5"/>
      <c r="AF55" s="2"/>
    </row>
    <row r="56" spans="1:32" ht="12.75">
      <c r="A56" s="2"/>
      <c r="B56" s="2"/>
      <c r="C56" s="2"/>
      <c r="D56" s="2"/>
      <c r="E56" s="2"/>
      <c r="F56" s="4"/>
      <c r="G56" s="2"/>
      <c r="H56" s="2"/>
      <c r="I56" s="2"/>
      <c r="J56" s="2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5"/>
      <c r="AF56" s="2"/>
    </row>
    <row r="57" spans="1:32" ht="12.75">
      <c r="A57" s="2"/>
      <c r="B57" s="2"/>
      <c r="C57" s="2"/>
      <c r="D57" s="2"/>
      <c r="E57" s="2"/>
      <c r="F57" s="4"/>
      <c r="G57" s="2"/>
      <c r="H57" s="2"/>
      <c r="I57" s="2"/>
      <c r="J57" s="2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5"/>
      <c r="AF57" s="2"/>
    </row>
    <row r="58" spans="1:32" ht="12.75">
      <c r="A58" s="2"/>
      <c r="B58" s="2"/>
      <c r="C58" s="2"/>
      <c r="D58" s="2"/>
      <c r="E58" s="2"/>
      <c r="F58" s="4"/>
      <c r="G58" s="2"/>
      <c r="H58" s="2"/>
      <c r="I58" s="2"/>
      <c r="J58" s="2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5"/>
      <c r="AF58" s="2"/>
    </row>
    <row r="59" spans="1:32" ht="12.75">
      <c r="A59" s="2"/>
      <c r="B59" s="2"/>
      <c r="C59" s="2"/>
      <c r="D59" s="2"/>
      <c r="E59" s="2"/>
      <c r="F59" s="4"/>
      <c r="G59" s="2"/>
      <c r="H59" s="2"/>
      <c r="I59" s="2"/>
      <c r="J59" s="2"/>
      <c r="K59" s="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5"/>
      <c r="AF59" s="2"/>
    </row>
    <row r="60" spans="1:32" ht="12.75">
      <c r="A60" s="2"/>
      <c r="B60" s="2"/>
      <c r="C60" s="2"/>
      <c r="D60" s="2"/>
      <c r="E60" s="2"/>
      <c r="F60" s="4"/>
      <c r="G60" s="2"/>
      <c r="H60" s="2"/>
      <c r="I60" s="2"/>
      <c r="J60" s="2"/>
      <c r="K60" s="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5"/>
      <c r="AF60" s="2"/>
    </row>
    <row r="61" spans="1:32" ht="12.75">
      <c r="A61" s="2"/>
      <c r="B61" s="2"/>
      <c r="C61" s="2"/>
      <c r="D61" s="2"/>
      <c r="E61" s="2"/>
      <c r="F61" s="4"/>
      <c r="G61" s="2"/>
      <c r="H61" s="2"/>
      <c r="I61" s="2"/>
      <c r="J61" s="2"/>
      <c r="K61" s="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5"/>
      <c r="AF61" s="2"/>
    </row>
    <row r="62" spans="1:32" ht="12.75">
      <c r="A62" s="2"/>
      <c r="B62" s="2"/>
      <c r="C62" s="2"/>
      <c r="D62" s="2"/>
      <c r="E62" s="2"/>
      <c r="F62" s="4"/>
      <c r="G62" s="2"/>
      <c r="H62" s="2"/>
      <c r="I62" s="2"/>
      <c r="J62" s="2"/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5"/>
      <c r="AF62" s="2"/>
    </row>
    <row r="63" spans="1:32" ht="12.75">
      <c r="A63" s="2"/>
      <c r="B63" s="2"/>
      <c r="C63" s="2"/>
      <c r="D63" s="2"/>
      <c r="E63" s="2"/>
      <c r="F63" s="4"/>
      <c r="G63" s="2"/>
      <c r="H63" s="2"/>
      <c r="I63" s="2"/>
      <c r="J63" s="2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5"/>
      <c r="AF63" s="2"/>
    </row>
    <row r="64" spans="1:32" ht="12.75">
      <c r="A64" s="2"/>
      <c r="B64" s="2"/>
      <c r="C64" s="2"/>
      <c r="D64" s="2"/>
      <c r="E64" s="2"/>
      <c r="F64" s="4"/>
      <c r="G64" s="2"/>
      <c r="H64" s="2"/>
      <c r="I64" s="2"/>
      <c r="J64" s="2"/>
      <c r="K64" s="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5"/>
      <c r="AF64" s="2"/>
    </row>
    <row r="65" spans="1:32" ht="12.75">
      <c r="A65" s="2"/>
      <c r="B65" s="2"/>
      <c r="C65" s="2"/>
      <c r="D65" s="2"/>
      <c r="E65" s="2"/>
      <c r="F65" s="4"/>
      <c r="G65" s="2"/>
      <c r="H65" s="2"/>
      <c r="I65" s="2"/>
      <c r="J65" s="2"/>
      <c r="K65" s="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5"/>
      <c r="AF65" s="2"/>
    </row>
    <row r="66" spans="1:32" ht="12.75">
      <c r="A66" s="2"/>
      <c r="B66" s="2"/>
      <c r="C66" s="2"/>
      <c r="D66" s="2"/>
      <c r="E66" s="2"/>
      <c r="F66" s="4"/>
      <c r="G66" s="2"/>
      <c r="H66" s="2"/>
      <c r="I66" s="2"/>
      <c r="J66" s="2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5"/>
      <c r="AF66" s="2"/>
    </row>
    <row r="67" spans="1:32" ht="12.75">
      <c r="A67" s="2"/>
      <c r="B67" s="2"/>
      <c r="C67" s="2"/>
      <c r="D67" s="2"/>
      <c r="E67" s="2"/>
      <c r="F67" s="4"/>
      <c r="G67" s="2"/>
      <c r="H67" s="2"/>
      <c r="I67" s="2"/>
      <c r="J67" s="2"/>
      <c r="K67" s="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5"/>
      <c r="AF67" s="2"/>
    </row>
    <row r="68" spans="1:32" ht="12.75">
      <c r="A68" s="2"/>
      <c r="B68" s="2"/>
      <c r="C68" s="2"/>
      <c r="D68" s="2"/>
      <c r="E68" s="2"/>
      <c r="F68" s="4"/>
      <c r="G68" s="2"/>
      <c r="H68" s="2"/>
      <c r="I68" s="2"/>
      <c r="J68" s="2"/>
      <c r="K68" s="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5"/>
      <c r="AF68" s="2"/>
    </row>
    <row r="69" spans="1:32" ht="12.75">
      <c r="A69" s="2"/>
      <c r="B69" s="2"/>
      <c r="C69" s="2"/>
      <c r="D69" s="2"/>
      <c r="E69" s="2"/>
      <c r="F69" s="4"/>
      <c r="G69" s="2"/>
      <c r="H69" s="2"/>
      <c r="I69" s="2"/>
      <c r="J69" s="2"/>
      <c r="K69" s="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5"/>
      <c r="AF69" s="2"/>
    </row>
    <row r="70" spans="1:32" ht="12.75">
      <c r="A70" s="2"/>
      <c r="B70" s="2"/>
      <c r="C70" s="2"/>
      <c r="D70" s="2"/>
      <c r="E70" s="2"/>
      <c r="F70" s="4"/>
      <c r="G70" s="2"/>
      <c r="H70" s="2"/>
      <c r="I70" s="2"/>
      <c r="J70" s="2"/>
      <c r="K70" s="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5"/>
      <c r="AF70" s="2"/>
    </row>
    <row r="71" spans="1:32" ht="12.75">
      <c r="A71" s="2"/>
      <c r="B71" s="2"/>
      <c r="C71" s="2"/>
      <c r="D71" s="2"/>
      <c r="E71" s="2"/>
      <c r="F71" s="4"/>
      <c r="G71" s="2"/>
      <c r="H71" s="2"/>
      <c r="I71" s="2"/>
      <c r="J71" s="2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5"/>
      <c r="AF71" s="2"/>
    </row>
    <row r="72" spans="1:32" ht="12.75">
      <c r="A72" s="2"/>
      <c r="B72" s="2"/>
      <c r="C72" s="2"/>
      <c r="D72" s="2"/>
      <c r="E72" s="2"/>
      <c r="F72" s="4"/>
      <c r="G72" s="2"/>
      <c r="H72" s="2"/>
      <c r="I72" s="2"/>
      <c r="J72" s="2"/>
      <c r="K72" s="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5"/>
      <c r="AF72" s="2"/>
    </row>
    <row r="73" spans="1:32" ht="12.75">
      <c r="A73" s="2"/>
      <c r="B73" s="2"/>
      <c r="C73" s="2"/>
      <c r="D73" s="2"/>
      <c r="E73" s="2"/>
      <c r="F73" s="4"/>
      <c r="G73" s="2"/>
      <c r="H73" s="2"/>
      <c r="I73" s="2"/>
      <c r="J73" s="2"/>
      <c r="K73" s="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5"/>
      <c r="AF73" s="2"/>
    </row>
    <row r="74" spans="1:32" ht="12.75">
      <c r="A74" s="2"/>
      <c r="B74" s="2"/>
      <c r="C74" s="2"/>
      <c r="D74" s="2"/>
      <c r="E74" s="2"/>
      <c r="F74" s="4"/>
      <c r="G74" s="2"/>
      <c r="H74" s="2"/>
      <c r="I74" s="2"/>
      <c r="J74" s="2"/>
      <c r="K74" s="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5"/>
      <c r="AF74" s="2"/>
    </row>
    <row r="75" spans="1:32" ht="12.75">
      <c r="A75" s="2"/>
      <c r="B75" s="2"/>
      <c r="C75" s="2"/>
      <c r="D75" s="2"/>
      <c r="E75" s="2"/>
      <c r="F75" s="4"/>
      <c r="G75" s="2"/>
      <c r="H75" s="2"/>
      <c r="I75" s="2"/>
      <c r="J75" s="2"/>
      <c r="K75" s="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5"/>
      <c r="AF75" s="2"/>
    </row>
    <row r="76" spans="1:32" ht="12.75">
      <c r="A76" s="2"/>
      <c r="B76" s="2"/>
      <c r="C76" s="2"/>
      <c r="D76" s="2"/>
      <c r="E76" s="2"/>
      <c r="F76" s="4"/>
      <c r="G76" s="2"/>
      <c r="H76" s="2"/>
      <c r="I76" s="2"/>
      <c r="J76" s="2"/>
      <c r="K76" s="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5"/>
      <c r="AF76" s="2"/>
    </row>
    <row r="77" spans="1:32" ht="12.75">
      <c r="A77" s="2"/>
      <c r="B77" s="2"/>
      <c r="C77" s="2"/>
      <c r="D77" s="2"/>
      <c r="E77" s="2"/>
      <c r="F77" s="4"/>
      <c r="G77" s="2"/>
      <c r="H77" s="2"/>
      <c r="I77" s="2"/>
      <c r="J77" s="2"/>
      <c r="K77" s="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5"/>
      <c r="AF77" s="2"/>
    </row>
    <row r="78" spans="1:32" ht="12.75">
      <c r="A78" s="2"/>
      <c r="B78" s="2"/>
      <c r="C78" s="2"/>
      <c r="D78" s="2"/>
      <c r="E78" s="2"/>
      <c r="F78" s="4"/>
      <c r="G78" s="2"/>
      <c r="H78" s="2"/>
      <c r="I78" s="2"/>
      <c r="J78" s="2"/>
      <c r="K78" s="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5"/>
      <c r="AF78" s="2"/>
    </row>
    <row r="79" spans="1:32" ht="12.75">
      <c r="A79" s="2"/>
      <c r="B79" s="2"/>
      <c r="C79" s="2"/>
      <c r="D79" s="2"/>
      <c r="E79" s="2"/>
      <c r="F79" s="4"/>
      <c r="G79" s="2"/>
      <c r="H79" s="2"/>
      <c r="I79" s="2"/>
      <c r="J79" s="2"/>
      <c r="K79" s="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5"/>
      <c r="AF79" s="2"/>
    </row>
    <row r="80" spans="1:32" ht="12.75">
      <c r="A80" s="2"/>
      <c r="B80" s="2"/>
      <c r="C80" s="2"/>
      <c r="D80" s="2"/>
      <c r="E80" s="2"/>
      <c r="F80" s="4"/>
      <c r="G80" s="2"/>
      <c r="H80" s="2"/>
      <c r="I80" s="2"/>
      <c r="J80" s="2"/>
      <c r="K80" s="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5"/>
      <c r="AF80" s="2"/>
    </row>
    <row r="81" spans="1:32" ht="12.75">
      <c r="A81" s="2"/>
      <c r="B81" s="2"/>
      <c r="C81" s="2"/>
      <c r="D81" s="2"/>
      <c r="E81" s="2"/>
      <c r="F81" s="4"/>
      <c r="G81" s="2"/>
      <c r="H81" s="2"/>
      <c r="I81" s="2"/>
      <c r="J81" s="2"/>
      <c r="K81" s="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5"/>
      <c r="AF81" s="2"/>
    </row>
    <row r="82" spans="1:32" ht="12.75">
      <c r="A82" s="2"/>
      <c r="B82" s="2"/>
      <c r="C82" s="2"/>
      <c r="D82" s="2"/>
      <c r="E82" s="2"/>
      <c r="F82" s="4"/>
      <c r="G82" s="2"/>
      <c r="H82" s="2"/>
      <c r="I82" s="2"/>
      <c r="J82" s="2"/>
      <c r="K82" s="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5"/>
      <c r="AF82" s="2"/>
    </row>
    <row r="83" spans="1:32" ht="12.75">
      <c r="A83" s="2"/>
      <c r="B83" s="2"/>
      <c r="C83" s="2"/>
      <c r="D83" s="2"/>
      <c r="E83" s="2"/>
      <c r="F83" s="4"/>
      <c r="G83" s="2"/>
      <c r="H83" s="2"/>
      <c r="I83" s="2"/>
      <c r="J83" s="2"/>
      <c r="K83" s="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5"/>
      <c r="AF83" s="2"/>
    </row>
    <row r="84" spans="1:32" ht="12.75">
      <c r="A84" s="2"/>
      <c r="B84" s="2"/>
      <c r="C84" s="2"/>
      <c r="D84" s="2"/>
      <c r="E84" s="2"/>
      <c r="F84" s="4"/>
      <c r="G84" s="2"/>
      <c r="H84" s="2"/>
      <c r="I84" s="2"/>
      <c r="J84" s="2"/>
      <c r="K84" s="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5"/>
      <c r="AF84" s="2"/>
    </row>
    <row r="85" spans="1:32" ht="12.75">
      <c r="A85" s="2"/>
      <c r="B85" s="2"/>
      <c r="C85" s="2"/>
      <c r="D85" s="2"/>
      <c r="E85" s="2"/>
      <c r="F85" s="4"/>
      <c r="G85" s="2"/>
      <c r="H85" s="2"/>
      <c r="I85" s="2"/>
      <c r="J85" s="2"/>
      <c r="K85" s="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5"/>
      <c r="AF85" s="2"/>
    </row>
    <row r="86" spans="1:32" ht="12.75">
      <c r="A86" s="2"/>
      <c r="B86" s="2"/>
      <c r="C86" s="2"/>
      <c r="D86" s="2"/>
      <c r="E86" s="2"/>
      <c r="F86" s="4"/>
      <c r="G86" s="2"/>
      <c r="H86" s="2"/>
      <c r="I86" s="2"/>
      <c r="J86" s="2"/>
      <c r="K86" s="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5"/>
      <c r="AF86" s="2"/>
    </row>
    <row r="87" spans="1:32" ht="12.75">
      <c r="A87" s="2"/>
      <c r="B87" s="2"/>
      <c r="C87" s="2"/>
      <c r="D87" s="2"/>
      <c r="E87" s="2"/>
      <c r="F87" s="4"/>
      <c r="G87" s="2"/>
      <c r="H87" s="2"/>
      <c r="I87" s="2"/>
      <c r="J87" s="2"/>
      <c r="K87" s="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5"/>
      <c r="AF87" s="2"/>
    </row>
    <row r="88" spans="1:32" ht="12.75">
      <c r="A88" s="2"/>
      <c r="B88" s="2"/>
      <c r="C88" s="2"/>
      <c r="D88" s="2"/>
      <c r="E88" s="2"/>
      <c r="F88" s="4"/>
      <c r="G88" s="2"/>
      <c r="H88" s="2"/>
      <c r="I88" s="2"/>
      <c r="J88" s="2"/>
      <c r="K88" s="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5"/>
      <c r="AF88" s="2"/>
    </row>
    <row r="89" spans="1:32" ht="12.75">
      <c r="A89" s="2"/>
      <c r="B89" s="2"/>
      <c r="C89" s="2"/>
      <c r="D89" s="2"/>
      <c r="E89" s="2"/>
      <c r="F89" s="4"/>
      <c r="G89" s="2"/>
      <c r="H89" s="2"/>
      <c r="I89" s="2"/>
      <c r="J89" s="2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5"/>
      <c r="AF89" s="2"/>
    </row>
    <row r="90" spans="1:32" ht="12.75">
      <c r="A90" s="2"/>
      <c r="B90" s="2"/>
      <c r="C90" s="2"/>
      <c r="D90" s="2"/>
      <c r="E90" s="2"/>
      <c r="F90" s="4"/>
      <c r="G90" s="2"/>
      <c r="H90" s="2"/>
      <c r="I90" s="2"/>
      <c r="J90" s="2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5"/>
      <c r="AF90" s="2"/>
    </row>
    <row r="91" spans="1:32" ht="12.75">
      <c r="A91" s="2"/>
      <c r="B91" s="2"/>
      <c r="C91" s="2"/>
      <c r="D91" s="2"/>
      <c r="E91" s="2"/>
      <c r="F91" s="4"/>
      <c r="G91" s="2"/>
      <c r="H91" s="2"/>
      <c r="I91" s="2"/>
      <c r="J91" s="2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5"/>
      <c r="AF91" s="2"/>
    </row>
    <row r="92" spans="1:32" ht="12.75">
      <c r="A92" s="2"/>
      <c r="B92" s="2"/>
      <c r="C92" s="2"/>
      <c r="D92" s="2"/>
      <c r="E92" s="2"/>
      <c r="F92" s="4"/>
      <c r="G92" s="2"/>
      <c r="H92" s="2"/>
      <c r="I92" s="2"/>
      <c r="J92" s="2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5"/>
      <c r="AF92" s="2"/>
    </row>
    <row r="93" spans="1:32" ht="12.75">
      <c r="A93" s="2"/>
      <c r="B93" s="2"/>
      <c r="C93" s="2"/>
      <c r="D93" s="2"/>
      <c r="E93" s="2"/>
      <c r="F93" s="4"/>
      <c r="G93" s="2"/>
      <c r="H93" s="2"/>
      <c r="I93" s="2"/>
      <c r="J93" s="2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5"/>
      <c r="AF93" s="2"/>
    </row>
    <row r="94" spans="1:32" ht="12.75">
      <c r="A94" s="2"/>
      <c r="B94" s="2"/>
      <c r="C94" s="2"/>
      <c r="D94" s="2"/>
      <c r="E94" s="2"/>
      <c r="F94" s="4"/>
      <c r="G94" s="2"/>
      <c r="H94" s="2"/>
      <c r="I94" s="2"/>
      <c r="J94" s="2"/>
      <c r="K94" s="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5"/>
      <c r="AF94" s="2"/>
    </row>
  </sheetData>
  <mergeCells count="5">
    <mergeCell ref="A6:O6"/>
    <mergeCell ref="B27:E27"/>
    <mergeCell ref="G27:J27"/>
    <mergeCell ref="L27:O27"/>
    <mergeCell ref="G26:J26"/>
  </mergeCells>
  <printOptions/>
  <pageMargins left="0.29" right="0.25" top="0.21" bottom="0.23" header="0.5" footer="0.17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DGriffin</dc:creator>
  <cp:keywords/>
  <dc:description/>
  <cp:lastModifiedBy>HAnthony</cp:lastModifiedBy>
  <dcterms:created xsi:type="dcterms:W3CDTF">2003-05-19T21:44:17Z</dcterms:created>
  <dcterms:modified xsi:type="dcterms:W3CDTF">2003-05-20T14:13:39Z</dcterms:modified>
  <cp:category/>
  <cp:version/>
  <cp:contentType/>
  <cp:contentStatus/>
</cp:coreProperties>
</file>